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mini Group\Desktop\Kobeliarovo\"/>
    </mc:Choice>
  </mc:AlternateContent>
  <bookViews>
    <workbookView xWindow="465" yWindow="3795" windowWidth="28305" windowHeight="16485" activeTab="1" xr2:uid="{00000000-000D-0000-FFFF-FFFF00000000}"/>
  </bookViews>
  <sheets>
    <sheet name="Rekapitulácia " sheetId="1" r:id="rId1"/>
    <sheet name="Parcela 1512" sheetId="2" r:id="rId2"/>
  </sheets>
  <definedNames>
    <definedName name="_xlnm.Print_Titles" localSheetId="1">'Parcela 1512'!$96:$96</definedName>
    <definedName name="_xlnm.Print_Titles" localSheetId="0">'Rekapitulácia '!$68:$68</definedName>
    <definedName name="_xlnm.Print_Area" localSheetId="1">'Parcela 1512'!$C$4:$Q$55,'Parcela 1512'!$C$61:$Q$80,'Parcela 1512'!$C$86:$Q$114</definedName>
    <definedName name="_xlnm.Print_Area" localSheetId="0">'Rekapitulácia '!$C$4:$AP$54,'Rekapitulácia '!$C$60:$AP$75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1" i="2" l="1"/>
  <c r="N112" i="2"/>
  <c r="N113" i="2"/>
  <c r="N114" i="2"/>
  <c r="N101" i="2"/>
  <c r="N100" i="2"/>
  <c r="N102" i="2"/>
  <c r="N103" i="2"/>
  <c r="N104" i="2"/>
  <c r="N105" i="2"/>
  <c r="N106" i="2"/>
  <c r="N107" i="2"/>
  <c r="N108" i="2"/>
  <c r="BF120" i="2"/>
  <c r="N109" i="2"/>
  <c r="M23" i="2"/>
  <c r="BK126" i="2"/>
  <c r="BK122" i="2"/>
  <c r="BK113" i="2"/>
  <c r="BK112" i="2"/>
  <c r="BK111" i="2"/>
  <c r="BK117" i="2"/>
  <c r="BK114" i="2"/>
  <c r="BK110" i="2"/>
  <c r="BK109" i="2"/>
  <c r="BK108" i="2"/>
  <c r="Y102" i="2"/>
  <c r="Y99" i="2"/>
  <c r="Y103" i="2"/>
  <c r="Y105" i="2"/>
  <c r="Y106" i="2"/>
  <c r="Y107" i="2"/>
  <c r="Y115" i="2"/>
  <c r="Y116" i="2"/>
  <c r="Y118" i="2"/>
  <c r="Y119" i="2"/>
  <c r="Y120" i="2"/>
  <c r="Y121" i="2"/>
  <c r="Y126" i="2"/>
  <c r="Y122" i="2"/>
  <c r="AY71" i="1"/>
  <c r="AX71" i="1"/>
  <c r="BI126" i="2"/>
  <c r="BH126" i="2"/>
  <c r="BG126" i="2"/>
  <c r="BE126" i="2"/>
  <c r="AA126" i="2"/>
  <c r="W126" i="2"/>
  <c r="BF126" i="2"/>
  <c r="AA122" i="2"/>
  <c r="W122" i="2"/>
  <c r="BI121" i="2"/>
  <c r="BH121" i="2"/>
  <c r="BG121" i="2"/>
  <c r="BF121" i="2"/>
  <c r="BE121" i="2"/>
  <c r="AA121" i="2"/>
  <c r="W121" i="2"/>
  <c r="BK121" i="2"/>
  <c r="BI120" i="2"/>
  <c r="BH120" i="2"/>
  <c r="BG120" i="2"/>
  <c r="BE120" i="2"/>
  <c r="AA120" i="2"/>
  <c r="W120" i="2"/>
  <c r="BK120" i="2"/>
  <c r="BI119" i="2"/>
  <c r="BH119" i="2"/>
  <c r="BG119" i="2"/>
  <c r="BE119" i="2"/>
  <c r="AA119" i="2"/>
  <c r="W119" i="2"/>
  <c r="BK119" i="2"/>
  <c r="BF119" i="2"/>
  <c r="BI118" i="2"/>
  <c r="BH118" i="2"/>
  <c r="BG118" i="2"/>
  <c r="BE118" i="2"/>
  <c r="AA118" i="2"/>
  <c r="W118" i="2"/>
  <c r="BK118" i="2"/>
  <c r="BF118" i="2"/>
  <c r="BI116" i="2"/>
  <c r="BH116" i="2"/>
  <c r="BG116" i="2"/>
  <c r="BF116" i="2"/>
  <c r="BE116" i="2"/>
  <c r="AA116" i="2"/>
  <c r="W116" i="2"/>
  <c r="BK116" i="2"/>
  <c r="BI115" i="2"/>
  <c r="BH115" i="2"/>
  <c r="BG115" i="2"/>
  <c r="BF115" i="2"/>
  <c r="BE115" i="2"/>
  <c r="AA115" i="2"/>
  <c r="W115" i="2"/>
  <c r="BK115" i="2"/>
  <c r="BI107" i="2"/>
  <c r="BH107" i="2"/>
  <c r="BG107" i="2"/>
  <c r="BE107" i="2"/>
  <c r="AA107" i="2"/>
  <c r="W107" i="2"/>
  <c r="BK107" i="2"/>
  <c r="BF107" i="2"/>
  <c r="BI106" i="2"/>
  <c r="BH106" i="2"/>
  <c r="BG106" i="2"/>
  <c r="BE106" i="2"/>
  <c r="BE102" i="2"/>
  <c r="BE103" i="2"/>
  <c r="BE105" i="2"/>
  <c r="AA106" i="2"/>
  <c r="W106" i="2"/>
  <c r="BK106" i="2"/>
  <c r="BF106" i="2"/>
  <c r="BI105" i="2"/>
  <c r="BH105" i="2"/>
  <c r="BG105" i="2"/>
  <c r="BF105" i="2"/>
  <c r="AA105" i="2"/>
  <c r="W105" i="2"/>
  <c r="BK105" i="2"/>
  <c r="BI103" i="2"/>
  <c r="BH103" i="2"/>
  <c r="BG103" i="2"/>
  <c r="BF103" i="2"/>
  <c r="AA103" i="2"/>
  <c r="W103" i="2"/>
  <c r="BK103" i="2"/>
  <c r="BI102" i="2"/>
  <c r="BH102" i="2"/>
  <c r="BG102" i="2"/>
  <c r="H29" i="2"/>
  <c r="BB71" i="1"/>
  <c r="BB70" i="1"/>
  <c r="AA102" i="2"/>
  <c r="AA99" i="2"/>
  <c r="AA98" i="2"/>
  <c r="AA97" i="2"/>
  <c r="W102" i="2"/>
  <c r="W99" i="2"/>
  <c r="W98" i="2"/>
  <c r="W97" i="2"/>
  <c r="AU71" i="1"/>
  <c r="AU70" i="1"/>
  <c r="BK102" i="2"/>
  <c r="BK99" i="2"/>
  <c r="BF102" i="2"/>
  <c r="F89" i="2"/>
  <c r="F6" i="2"/>
  <c r="F88" i="2"/>
  <c r="AS71" i="1"/>
  <c r="AS70" i="1"/>
  <c r="F64" i="2"/>
  <c r="AK22" i="1"/>
  <c r="L64" i="1"/>
  <c r="L62" i="1"/>
  <c r="AW71" i="1"/>
  <c r="BA71" i="1"/>
  <c r="BA70" i="1"/>
  <c r="F63" i="2"/>
  <c r="H30" i="2"/>
  <c r="BC71" i="1"/>
  <c r="BC70" i="1"/>
  <c r="AY70" i="1"/>
  <c r="W27" i="1"/>
  <c r="AW70" i="1"/>
  <c r="AK27" i="1"/>
  <c r="Y98" i="2"/>
  <c r="Y97" i="2"/>
  <c r="H31" i="2"/>
  <c r="BD71" i="1"/>
  <c r="BD70" i="1"/>
  <c r="W30" i="1"/>
  <c r="BK98" i="2"/>
  <c r="BK97" i="2"/>
  <c r="N110" i="2"/>
  <c r="N76" i="2"/>
  <c r="W28" i="1"/>
  <c r="AX70" i="1"/>
  <c r="N99" i="2"/>
  <c r="N75" i="2"/>
  <c r="W29" i="1"/>
  <c r="N98" i="2"/>
  <c r="N74" i="2"/>
  <c r="N97" i="2"/>
  <c r="N73" i="2"/>
  <c r="M22" i="2"/>
  <c r="M25" i="2"/>
  <c r="L80" i="2"/>
  <c r="AG71" i="1"/>
  <c r="H27" i="2"/>
  <c r="L33" i="2"/>
  <c r="AN72" i="1"/>
  <c r="AN71" i="1"/>
  <c r="AZ71" i="1"/>
  <c r="AZ70" i="1"/>
  <c r="AV70" i="1"/>
  <c r="AT70" i="1"/>
  <c r="M27" i="2"/>
  <c r="AV71" i="1"/>
  <c r="AT71" i="1"/>
  <c r="AG70" i="1"/>
  <c r="AG75" i="1"/>
  <c r="AN70" i="1"/>
  <c r="AN75" i="1"/>
  <c r="AK32" i="1"/>
  <c r="AK21" i="1"/>
  <c r="AK24" i="1"/>
  <c r="W26" i="1"/>
  <c r="AK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</author>
  </authors>
  <commentList>
    <comment ref="F10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Jan:</t>
        </r>
        <r>
          <rPr>
            <sz val="9"/>
            <color indexed="81"/>
            <rFont val="Tahoma"/>
            <family val="2"/>
            <charset val="238"/>
          </rPr>
          <t xml:space="preserve">
Je to cinnost za ulozenie na skladke, nie cena za ulozenie, vyberie sa podla mnozstva odpadu, plati pre polozku 17-18</t>
        </r>
      </text>
    </comment>
    <comment ref="F1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Jan: 
jednotkova cena je priplatok za 1 km na 1 tonu, teda pocet km dame * 0,44, priklad 20 km * 0,44, jednotkovu cenu dame 8,8 a nasledne pocet ton</t>
        </r>
      </text>
    </comment>
  </commentList>
</comments>
</file>

<file path=xl/sharedStrings.xml><?xml version="1.0" encoding="utf-8"?>
<sst xmlns="http://schemas.openxmlformats.org/spreadsheetml/2006/main" count="393" uniqueCount="155">
  <si>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</si>
  <si>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</si>
  <si>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</si>
  <si>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</si>
  <si>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</si>
  <si>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</si>
  <si>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</si>
  <si>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</si>
  <si>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</si>
  <si>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v ---  nižšie sa nachádzajú doplnkové a pomocné údaje k zostavám  --- v</t>
  </si>
  <si>
    <t>Kód:</t>
  </si>
  <si>
    <t>JKSO:</t>
  </si>
  <si>
    <t>KS:</t>
  </si>
  <si>
    <t>Miesto:</t>
  </si>
  <si>
    <t>Dátum:</t>
  </si>
  <si>
    <t>Objednávateľ: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</si>
  <si>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</si>
  <si>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</si>
  <si>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</si>
  <si>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</si>
  <si>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</si>
  <si>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</si>
  <si>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</si>
  <si>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</si>
  <si>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</si>
  <si>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</si>
  <si>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</si>
  <si>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</si>
  <si>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</si>
  <si>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</si>
  <si>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</si>
  <si>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</si>
  <si>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Spracovateľ</t>
  </si>
  <si>
    <t>Dátum a podpis:</t>
  </si>
  <si>
    <t>Pečiatka</t>
  </si>
  <si>
    <t>Objednávateľ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</si>
  <si>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</si>
  <si>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</si>
  <si>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</si>
  <si>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</si>
  <si>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</si>
  <si>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</si>
  <si>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</si>
  <si>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</si>
  <si>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</si>
  <si>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</si>
  <si>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</si>
  <si>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</si>
  <si>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</si>
  <si>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</si>
  <si>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</si>
  <si>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</si>
  <si>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</si>
  <si>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</si>
  <si>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</si>
  <si>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</si>
  <si>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</si>
  <si>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</si>
  <si>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{8f3b04ba-8764-4976-becf-8fee7cc9991a}</t>
  </si>
  <si>
    <t>{00000000-0000-0000-0000-000000000000}</t>
  </si>
  <si>
    <t>001</t>
  </si>
  <si>
    <t>1</t>
  </si>
  <si>
    <t>{3f079200-5c65-488f-9eab-2397e536464a}</t>
  </si>
  <si>
    <t>2) Ostatné náklady zo súhrnného listu</t>
  </si>
  <si>
    <t>Percent. zadanie
[% nákladov rozpočtu]</t>
  </si>
  <si>
    <t>Zaradenie nákladov</t>
  </si>
  <si>
    <t>Späť na hárok:</t>
  </si>
  <si>
    <t>Objekt:</t>
  </si>
  <si>
    <t>Náklady z rozpočtu</t>
  </si>
  <si>
    <t>Ostatné náklady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</si>
  <si>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</si>
  <si>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</si>
  <si>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</si>
  <si>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</si>
  <si>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</si>
  <si>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</si>
  <si>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</si>
  <si>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</si>
  <si>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</si>
  <si>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</si>
  <si>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</si>
  <si>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</si>
  <si>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</si>
  <si>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</si>
  <si>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</si>
  <si>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</si>
  <si>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</si>
  <si>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</si>
  <si>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</si>
  <si>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</si>
  <si>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</si>
  <si>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</si>
  <si>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</si>
  <si>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m2</t>
  </si>
  <si>
    <t>4</t>
  </si>
  <si>
    <t>2</t>
  </si>
  <si>
    <t>-2047151843</t>
  </si>
  <si>
    <t>-626981249</t>
  </si>
  <si>
    <t>-465791263</t>
  </si>
  <si>
    <t>-79092079</t>
  </si>
  <si>
    <t>1736257275</t>
  </si>
  <si>
    <t>167101102a</t>
  </si>
  <si>
    <t>Nakladanie zhrnutého odpadu na dopravný prostriedok</t>
  </si>
  <si>
    <t>m3</t>
  </si>
  <si>
    <t>1310239757</t>
  </si>
  <si>
    <t>171101101a</t>
  </si>
  <si>
    <t>Zhrnutie odpadu z plochy pozemku do násypu (cca 100 mm vrstva)</t>
  </si>
  <si>
    <t>-273860285</t>
  </si>
  <si>
    <t>-1885514751</t>
  </si>
  <si>
    <t>680701265</t>
  </si>
  <si>
    <t>181301104a</t>
  </si>
  <si>
    <t>Úprava terénu - hrubé urovnanie, zasypanie vzniknutých jám</t>
  </si>
  <si>
    <t>-1077885590</t>
  </si>
  <si>
    <t>181301106a</t>
  </si>
  <si>
    <t>Manuálne vyzbieranie zvyškov odpadu po zhrnutí odpadu z plochy pracovníkmi</t>
  </si>
  <si>
    <t>-1344294888</t>
  </si>
  <si>
    <t>t</t>
  </si>
  <si>
    <t>563812315</t>
  </si>
  <si>
    <t>2) Rekapitulácia objektov</t>
  </si>
  <si>
    <t>/</t>
  </si>
  <si>
    <t>1) Krycí list rozpočtu</t>
  </si>
  <si>
    <t>2) Rekapitulácia rozpočtu</t>
  </si>
  <si>
    <t>3) Rozpočet</t>
  </si>
  <si>
    <t>180401211</t>
  </si>
  <si>
    <t>Založenie trávnika lúčneho výsevom v rovine alebo na svahu do 1:5</t>
  </si>
  <si>
    <t>171201202</t>
  </si>
  <si>
    <t>Uloženie odpadu na skládky nad 100 do 1000 m3</t>
  </si>
  <si>
    <t>185851111</t>
  </si>
  <si>
    <t>Dovoz zeminy</t>
  </si>
  <si>
    <t>181301315</t>
  </si>
  <si>
    <t>Rozprestretie ornice</t>
  </si>
  <si>
    <t>979081111</t>
  </si>
  <si>
    <t>Odvoz odpadu na skládky do 1 km</t>
  </si>
  <si>
    <t>979081121</t>
  </si>
  <si>
    <t>979094211</t>
  </si>
  <si>
    <t>Nakladanie alebo prekladanie sutiny</t>
  </si>
  <si>
    <t>Cena za uloženie odpadu - zmesový stavebný odpad - drobný stavebný odpad</t>
  </si>
  <si>
    <t>M</t>
  </si>
  <si>
    <t>0057211100</t>
  </si>
  <si>
    <t>Tráva - Trávové semeno</t>
  </si>
  <si>
    <t>kg</t>
  </si>
  <si>
    <t>Odvoz odpadu na skládky za každý ďalší 1 km: 10 km</t>
  </si>
  <si>
    <t>111201101</t>
  </si>
  <si>
    <t xml:space="preserve">Odstránenie krovín a stromov s koreňom s priemerom kmeňa do 100 mm, do 1000 m2 </t>
  </si>
  <si>
    <t>Výkaz výmer</t>
  </si>
  <si>
    <t>SLUŽBA:</t>
  </si>
  <si>
    <t>Celkové náklady za službu 1) + 2)</t>
  </si>
  <si>
    <t xml:space="preserve">REKAPITULÁCIA </t>
  </si>
  <si>
    <t xml:space="preserve">1) Súhrnný list </t>
  </si>
  <si>
    <t xml:space="preserve">Rekapitulácia </t>
  </si>
  <si>
    <t>Služba:</t>
  </si>
  <si>
    <t>Sanácia nelegálne umiestnených skládok v obci Kobeliarovo</t>
  </si>
  <si>
    <t>Obec Kobeliarovo</t>
  </si>
  <si>
    <t>Parcela č. 1512</t>
  </si>
  <si>
    <t>Parcely č. 1512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</si>
</sst>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1" applyFont="1" applyAlignment="1" applyProtection="1">
      <alignment horizontal="center" vertical="center"/>
    </xf>
    <xf numFmtId="0" fontId="3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horizontal="left" vertical="center"/>
    </xf>
    <xf numFmtId="14" fontId="0" fillId="0" borderId="0" xfId="0" applyNumberFormat="1" applyBorder="1"/>
    <xf numFmtId="0" fontId="0" fillId="6" borderId="0" xfId="0" applyFill="1" applyBorder="1"/>
    <xf numFmtId="14" fontId="0" fillId="6" borderId="0" xfId="0" applyNumberFormat="1" applyFill="1" applyBorder="1"/>
    <xf numFmtId="0" fontId="2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top" wrapText="1"/>
    </xf>
    <xf numFmtId="0" fontId="0" fillId="6" borderId="0" xfId="0" applyFill="1" applyBorder="1"/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0" fillId="6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6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34" fillId="2" borderId="0" xfId="1" applyFont="1" applyFill="1" applyAlignment="1" applyProtection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0" fontId="2" fillId="5" borderId="0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0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167" fontId="0" fillId="0" borderId="22" xfId="0" applyNumberFormat="1" applyFont="1" applyFill="1" applyBorder="1" applyAlignment="1" applyProtection="1">
      <alignment vertical="center"/>
      <protection locked="0"/>
    </xf>
    <xf numFmtId="167" fontId="0" fillId="0" borderId="23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958A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0EDD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58A4.tmp" descr="C:\CENKROSplusData\System\Temp\rad958A4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263071</xdr:rowOff>
    </xdr:to>
    <xdr:pic>
      <xdr:nvPicPr>
        <xdr:cNvPr id="2" name="rad0EDDE.tmp" descr="C:\CENKROSplusData\System\Temp\rad0EDDE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76"/>
  <sheetViews>
    <sheetView showGridLines="0" zoomScale="93" zoomScaleNormal="93" workbookViewId="0">
      <pane ySplit="1" topLeftCell="A67" activePane="bottomLeft" state="frozen"/>
      <selection pane="bottomLeft" activeCell="AL64" sqref="AL64:AN64"/>
    </sheetView>
  </sheetViews>
  <sheetFormatPr defaultColWidth="9" defaultRowHeight="13.5" x14ac:dyDescent="0.3"/>
  <cols>
    <col min="1" max="1" width="8.5" customWidth="1"/>
    <col min="2" max="2" width="1.5" customWidth="1"/>
    <col min="3" max="3" width="4.1640625" customWidth="1"/>
    <col min="4" max="33" width="2.5" customWidth="1"/>
    <col min="34" max="34" width="3.5" customWidth="1"/>
    <col min="35" max="37" width="2.5" customWidth="1"/>
    <col min="38" max="38" width="8.5" customWidth="1"/>
    <col min="39" max="39" width="3.5" customWidth="1"/>
    <col min="40" max="40" width="13.5" customWidth="1"/>
    <col min="41" max="41" width="7.5" customWidth="1"/>
    <col min="42" max="42" width="4.1640625" customWidth="1"/>
    <col min="43" max="43" width="1.5" customWidth="1"/>
    <col min="44" max="44" width="13.5" customWidth="1"/>
    <col min="45" max="46" width="25.6640625" hidden="1" customWidth="1"/>
    <col min="47" max="47" width="25" hidden="1" customWidth="1"/>
    <col min="48" max="52" width="21.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5" hidden="1"/>
  </cols>
  <sheetData>
    <row r="1" spans="1:73" ht="21.6" customHeight="1" x14ac:dyDescent="0.3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37" t="s">
        <v>148</v>
      </c>
      <c r="L1" s="137"/>
      <c r="M1" s="137"/>
      <c r="N1" s="137"/>
      <c r="O1" s="137"/>
      <c r="P1" s="137"/>
      <c r="Q1" s="137"/>
      <c r="R1" s="137"/>
      <c r="S1" s="137"/>
      <c r="T1" s="139"/>
      <c r="U1" s="139"/>
      <c r="V1" s="139"/>
      <c r="W1" s="137" t="s">
        <v>118</v>
      </c>
      <c r="X1" s="137"/>
      <c r="Y1" s="137"/>
      <c r="Z1" s="137"/>
      <c r="AA1" s="137"/>
      <c r="AB1" s="137"/>
      <c r="AC1" s="137"/>
      <c r="AD1" s="137"/>
      <c r="AE1" s="137"/>
      <c r="AF1" s="137"/>
      <c r="AG1" s="139"/>
      <c r="AH1" s="13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68" t="s">
        <v>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195" t="s">
        <v>6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70" t="s">
        <v>144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9"/>
      <c r="AS4" s="20" t="s">
        <v>9</v>
      </c>
      <c r="BS4" s="13" t="s">
        <v>7</v>
      </c>
    </row>
    <row r="5" spans="1:73" ht="14.45" customHeight="1" x14ac:dyDescent="0.3">
      <c r="B5" s="17"/>
      <c r="C5" s="18"/>
      <c r="D5" s="21" t="s">
        <v>10</v>
      </c>
      <c r="E5" s="18"/>
      <c r="F5" s="18"/>
      <c r="G5" s="18"/>
      <c r="H5" s="18"/>
      <c r="I5" s="18"/>
      <c r="J5" s="18"/>
      <c r="K5" s="172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8"/>
      <c r="AQ5" s="19"/>
      <c r="BS5" s="13" t="s">
        <v>7</v>
      </c>
    </row>
    <row r="6" spans="1:73" ht="36.950000000000003" customHeight="1" x14ac:dyDescent="0.3">
      <c r="B6" s="17"/>
      <c r="C6" s="18"/>
      <c r="D6" s="23" t="s">
        <v>145</v>
      </c>
      <c r="E6" s="18"/>
      <c r="F6" s="18"/>
      <c r="G6" s="18"/>
      <c r="H6" s="18"/>
      <c r="I6" s="18"/>
      <c r="J6" s="18"/>
      <c r="K6" s="173" t="s">
        <v>151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8"/>
      <c r="AQ6" s="19"/>
      <c r="BS6" s="13" t="s">
        <v>7</v>
      </c>
    </row>
    <row r="7" spans="1:73" ht="14.45" customHeight="1" x14ac:dyDescent="0.3">
      <c r="B7" s="17"/>
      <c r="C7" s="18"/>
      <c r="D7" s="24" t="s">
        <v>11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12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 x14ac:dyDescent="0.3">
      <c r="B8" s="17"/>
      <c r="C8" s="18"/>
      <c r="D8" s="24" t="s">
        <v>13</v>
      </c>
      <c r="E8" s="18"/>
      <c r="F8" s="18"/>
      <c r="G8" s="18"/>
      <c r="H8" s="18"/>
      <c r="I8" s="18"/>
      <c r="J8" s="18"/>
      <c r="K8" s="144" t="s">
        <v>152</v>
      </c>
      <c r="L8" s="15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14</v>
      </c>
      <c r="AL8" s="18"/>
      <c r="AM8" s="156"/>
      <c r="AN8" s="158"/>
      <c r="AO8" s="18"/>
      <c r="AP8" s="18"/>
      <c r="AQ8" s="1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 x14ac:dyDescent="0.3">
      <c r="B10" s="17"/>
      <c r="C10" s="18"/>
      <c r="D10" s="24" t="s">
        <v>15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/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600000000000001" customHeight="1" x14ac:dyDescent="0.3">
      <c r="B11" s="17"/>
      <c r="C11" s="18"/>
      <c r="D11" s="159" t="s">
        <v>152</v>
      </c>
      <c r="E11" s="159"/>
      <c r="F11" s="157"/>
      <c r="G11" s="157"/>
      <c r="H11" s="157"/>
      <c r="I11" s="157"/>
      <c r="J11" s="15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/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6.95" customHeight="1" x14ac:dyDescent="0.3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BS13" s="13" t="s">
        <v>16</v>
      </c>
    </row>
    <row r="14" spans="1:73" ht="14.45" customHeight="1" x14ac:dyDescent="0.3">
      <c r="B14" s="17"/>
      <c r="C14" s="18"/>
      <c r="D14" s="24" t="s">
        <v>17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/>
      <c r="AL14" s="18"/>
      <c r="AM14" s="18"/>
      <c r="AN14" s="22" t="s">
        <v>3</v>
      </c>
      <c r="AO14" s="18"/>
      <c r="AP14" s="18"/>
      <c r="AQ14" s="19"/>
      <c r="BS14" s="13" t="s">
        <v>16</v>
      </c>
    </row>
    <row r="15" spans="1:73" ht="18.600000000000001" customHeight="1" x14ac:dyDescent="0.3">
      <c r="B15" s="17"/>
      <c r="C15" s="18"/>
      <c r="D15" s="18"/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4"/>
      <c r="AL15" s="18"/>
      <c r="AM15" s="18"/>
      <c r="AN15" s="22" t="s">
        <v>3</v>
      </c>
      <c r="AO15" s="18"/>
      <c r="AP15" s="18"/>
      <c r="AQ15" s="19"/>
    </row>
    <row r="16" spans="1:73" ht="6.95" customHeight="1" x14ac:dyDescent="0.3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/>
    </row>
    <row r="17" spans="2:43" ht="15" x14ac:dyDescent="0.3">
      <c r="B17" s="17"/>
      <c r="C17" s="18"/>
      <c r="D17" s="24" t="s">
        <v>18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</row>
    <row r="18" spans="2:43" ht="22.5" customHeight="1" x14ac:dyDescent="0.3">
      <c r="B18" s="17"/>
      <c r="C18" s="18"/>
      <c r="D18" s="18"/>
      <c r="E18" s="175" t="s">
        <v>3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8"/>
      <c r="AP18" s="18"/>
      <c r="AQ18" s="19"/>
    </row>
    <row r="19" spans="2:43" ht="6.95" customHeight="1" x14ac:dyDescent="0.3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9"/>
    </row>
    <row r="20" spans="2:43" ht="6.95" customHeight="1" x14ac:dyDescent="0.3">
      <c r="B20" s="17"/>
      <c r="C20" s="1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18"/>
      <c r="AQ20" s="19"/>
    </row>
    <row r="21" spans="2:43" ht="14.45" customHeight="1" x14ac:dyDescent="0.3">
      <c r="B21" s="17"/>
      <c r="C21" s="18"/>
      <c r="D21" s="26" t="s">
        <v>19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7">
        <f>ROUND(AG70,2)</f>
        <v>0</v>
      </c>
      <c r="AL21" s="171"/>
      <c r="AM21" s="171"/>
      <c r="AN21" s="171"/>
      <c r="AO21" s="171"/>
      <c r="AP21" s="18"/>
      <c r="AQ21" s="19"/>
    </row>
    <row r="22" spans="2:43" ht="14.45" customHeight="1" x14ac:dyDescent="0.3">
      <c r="B22" s="17"/>
      <c r="C22" s="18"/>
      <c r="D22" s="26" t="s">
        <v>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7">
        <f>ROUND(AG73,2)</f>
        <v>0</v>
      </c>
      <c r="AL22" s="171"/>
      <c r="AM22" s="171"/>
      <c r="AN22" s="171"/>
      <c r="AO22" s="171"/>
      <c r="AP22" s="18"/>
      <c r="AQ22" s="19"/>
    </row>
    <row r="23" spans="2:43" s="1" customFormat="1" ht="6.95" customHeight="1" x14ac:dyDescent="0.3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9"/>
    </row>
    <row r="24" spans="2:43" s="1" customFormat="1" ht="26.1" customHeight="1" x14ac:dyDescent="0.3">
      <c r="B24" s="27"/>
      <c r="C24" s="28"/>
      <c r="D24" s="30" t="s">
        <v>21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198">
        <f>ROUND(AK21+AK22,2)</f>
        <v>0</v>
      </c>
      <c r="AL24" s="199"/>
      <c r="AM24" s="199"/>
      <c r="AN24" s="199"/>
      <c r="AO24" s="199"/>
      <c r="AP24" s="28"/>
      <c r="AQ24" s="29"/>
    </row>
    <row r="25" spans="2:43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9"/>
    </row>
    <row r="26" spans="2:43" s="2" customFormat="1" ht="14.45" customHeight="1" x14ac:dyDescent="0.3">
      <c r="B26" s="32"/>
      <c r="C26" s="33"/>
      <c r="D26" s="34" t="s">
        <v>22</v>
      </c>
      <c r="E26" s="33"/>
      <c r="F26" s="34" t="s">
        <v>23</v>
      </c>
      <c r="G26" s="33"/>
      <c r="H26" s="33"/>
      <c r="I26" s="33"/>
      <c r="J26" s="33"/>
      <c r="K26" s="33"/>
      <c r="L26" s="165">
        <v>0.2</v>
      </c>
      <c r="M26" s="166"/>
      <c r="N26" s="166"/>
      <c r="O26" s="166"/>
      <c r="P26" s="33"/>
      <c r="Q26" s="33"/>
      <c r="R26" s="33"/>
      <c r="S26" s="33"/>
      <c r="T26" s="36" t="s">
        <v>24</v>
      </c>
      <c r="U26" s="33"/>
      <c r="V26" s="33"/>
      <c r="W26" s="167">
        <f>AK21</f>
        <v>0</v>
      </c>
      <c r="X26" s="166"/>
      <c r="Y26" s="166"/>
      <c r="Z26" s="166"/>
      <c r="AA26" s="166"/>
      <c r="AB26" s="166"/>
      <c r="AC26" s="166"/>
      <c r="AD26" s="166"/>
      <c r="AE26" s="166"/>
      <c r="AF26" s="33"/>
      <c r="AG26" s="33"/>
      <c r="AH26" s="33"/>
      <c r="AI26" s="33"/>
      <c r="AJ26" s="33"/>
      <c r="AK26" s="167">
        <f>L26*W26</f>
        <v>0</v>
      </c>
      <c r="AL26" s="166"/>
      <c r="AM26" s="166"/>
      <c r="AN26" s="166"/>
      <c r="AO26" s="166"/>
      <c r="AP26" s="33"/>
      <c r="AQ26" s="37"/>
    </row>
    <row r="27" spans="2:43" s="2" customFormat="1" ht="14.45" customHeight="1" x14ac:dyDescent="0.3">
      <c r="B27" s="32"/>
      <c r="C27" s="33"/>
      <c r="D27" s="33"/>
      <c r="E27" s="33"/>
      <c r="F27" s="34" t="s">
        <v>25</v>
      </c>
      <c r="G27" s="33"/>
      <c r="H27" s="33"/>
      <c r="I27" s="33"/>
      <c r="J27" s="33"/>
      <c r="K27" s="33"/>
      <c r="L27" s="165">
        <v>0.2</v>
      </c>
      <c r="M27" s="166"/>
      <c r="N27" s="166"/>
      <c r="O27" s="166"/>
      <c r="P27" s="33"/>
      <c r="Q27" s="33"/>
      <c r="R27" s="33"/>
      <c r="S27" s="33"/>
      <c r="T27" s="36" t="s">
        <v>24</v>
      </c>
      <c r="U27" s="33"/>
      <c r="V27" s="33"/>
      <c r="W27" s="167">
        <f>ROUND(BA70+SUM(CE74),2)</f>
        <v>0</v>
      </c>
      <c r="X27" s="166"/>
      <c r="Y27" s="166"/>
      <c r="Z27" s="166"/>
      <c r="AA27" s="166"/>
      <c r="AB27" s="166"/>
      <c r="AC27" s="166"/>
      <c r="AD27" s="166"/>
      <c r="AE27" s="166"/>
      <c r="AF27" s="33"/>
      <c r="AG27" s="33"/>
      <c r="AH27" s="33"/>
      <c r="AI27" s="33"/>
      <c r="AJ27" s="33"/>
      <c r="AK27" s="167">
        <f>ROUND(AW70+SUM(BZ74),2)</f>
        <v>0</v>
      </c>
      <c r="AL27" s="166"/>
      <c r="AM27" s="166"/>
      <c r="AN27" s="166"/>
      <c r="AO27" s="166"/>
      <c r="AP27" s="33"/>
      <c r="AQ27" s="37"/>
    </row>
    <row r="28" spans="2:43" s="2" customFormat="1" ht="14.45" hidden="1" customHeight="1" x14ac:dyDescent="0.3">
      <c r="B28" s="32"/>
      <c r="C28" s="33"/>
      <c r="D28" s="33"/>
      <c r="E28" s="33"/>
      <c r="F28" s="34" t="s">
        <v>26</v>
      </c>
      <c r="G28" s="33"/>
      <c r="H28" s="33"/>
      <c r="I28" s="33"/>
      <c r="J28" s="33"/>
      <c r="K28" s="33"/>
      <c r="L28" s="165">
        <v>0.2</v>
      </c>
      <c r="M28" s="166"/>
      <c r="N28" s="166"/>
      <c r="O28" s="166"/>
      <c r="P28" s="33"/>
      <c r="Q28" s="33"/>
      <c r="R28" s="33"/>
      <c r="S28" s="33"/>
      <c r="T28" s="36" t="s">
        <v>24</v>
      </c>
      <c r="U28" s="33"/>
      <c r="V28" s="33"/>
      <c r="W28" s="167">
        <f>ROUND(BB70+SUM(CF74),2)</f>
        <v>0</v>
      </c>
      <c r="X28" s="166"/>
      <c r="Y28" s="166"/>
      <c r="Z28" s="166"/>
      <c r="AA28" s="166"/>
      <c r="AB28" s="166"/>
      <c r="AC28" s="166"/>
      <c r="AD28" s="166"/>
      <c r="AE28" s="166"/>
      <c r="AF28" s="33"/>
      <c r="AG28" s="33"/>
      <c r="AH28" s="33"/>
      <c r="AI28" s="33"/>
      <c r="AJ28" s="33"/>
      <c r="AK28" s="167">
        <v>0</v>
      </c>
      <c r="AL28" s="166"/>
      <c r="AM28" s="166"/>
      <c r="AN28" s="166"/>
      <c r="AO28" s="166"/>
      <c r="AP28" s="33"/>
      <c r="AQ28" s="37"/>
    </row>
    <row r="29" spans="2:43" s="2" customFormat="1" ht="14.45" hidden="1" customHeight="1" x14ac:dyDescent="0.3">
      <c r="B29" s="32"/>
      <c r="C29" s="33"/>
      <c r="D29" s="33"/>
      <c r="E29" s="33"/>
      <c r="F29" s="34" t="s">
        <v>27</v>
      </c>
      <c r="G29" s="33"/>
      <c r="H29" s="33"/>
      <c r="I29" s="33"/>
      <c r="J29" s="33"/>
      <c r="K29" s="33"/>
      <c r="L29" s="165">
        <v>0.2</v>
      </c>
      <c r="M29" s="166"/>
      <c r="N29" s="166"/>
      <c r="O29" s="166"/>
      <c r="P29" s="33"/>
      <c r="Q29" s="33"/>
      <c r="R29" s="33"/>
      <c r="S29" s="33"/>
      <c r="T29" s="36" t="s">
        <v>24</v>
      </c>
      <c r="U29" s="33"/>
      <c r="V29" s="33"/>
      <c r="W29" s="167">
        <f>ROUND(BC70+SUM(CG74),2)</f>
        <v>0</v>
      </c>
      <c r="X29" s="166"/>
      <c r="Y29" s="166"/>
      <c r="Z29" s="166"/>
      <c r="AA29" s="166"/>
      <c r="AB29" s="166"/>
      <c r="AC29" s="166"/>
      <c r="AD29" s="166"/>
      <c r="AE29" s="166"/>
      <c r="AF29" s="33"/>
      <c r="AG29" s="33"/>
      <c r="AH29" s="33"/>
      <c r="AI29" s="33"/>
      <c r="AJ29" s="33"/>
      <c r="AK29" s="167">
        <v>0</v>
      </c>
      <c r="AL29" s="166"/>
      <c r="AM29" s="166"/>
      <c r="AN29" s="166"/>
      <c r="AO29" s="166"/>
      <c r="AP29" s="33"/>
      <c r="AQ29" s="37"/>
    </row>
    <row r="30" spans="2:43" s="2" customFormat="1" ht="14.45" hidden="1" customHeight="1" x14ac:dyDescent="0.3">
      <c r="B30" s="32"/>
      <c r="C30" s="33"/>
      <c r="D30" s="33"/>
      <c r="E30" s="33"/>
      <c r="F30" s="34" t="s">
        <v>28</v>
      </c>
      <c r="G30" s="33"/>
      <c r="H30" s="33"/>
      <c r="I30" s="33"/>
      <c r="J30" s="33"/>
      <c r="K30" s="33"/>
      <c r="L30" s="165">
        <v>0</v>
      </c>
      <c r="M30" s="166"/>
      <c r="N30" s="166"/>
      <c r="O30" s="166"/>
      <c r="P30" s="33"/>
      <c r="Q30" s="33"/>
      <c r="R30" s="33"/>
      <c r="S30" s="33"/>
      <c r="T30" s="36" t="s">
        <v>24</v>
      </c>
      <c r="U30" s="33"/>
      <c r="V30" s="33"/>
      <c r="W30" s="167">
        <f>ROUND(BD70+SUM(CH74),2)</f>
        <v>0</v>
      </c>
      <c r="X30" s="166"/>
      <c r="Y30" s="166"/>
      <c r="Z30" s="166"/>
      <c r="AA30" s="166"/>
      <c r="AB30" s="166"/>
      <c r="AC30" s="166"/>
      <c r="AD30" s="166"/>
      <c r="AE30" s="166"/>
      <c r="AF30" s="33"/>
      <c r="AG30" s="33"/>
      <c r="AH30" s="33"/>
      <c r="AI30" s="33"/>
      <c r="AJ30" s="33"/>
      <c r="AK30" s="167">
        <v>0</v>
      </c>
      <c r="AL30" s="166"/>
      <c r="AM30" s="166"/>
      <c r="AN30" s="166"/>
      <c r="AO30" s="166"/>
      <c r="AP30" s="33"/>
      <c r="AQ30" s="37"/>
    </row>
    <row r="31" spans="2:43" s="1" customFormat="1" ht="6.95" customHeight="1" x14ac:dyDescent="0.3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9"/>
    </row>
    <row r="32" spans="2:43" s="1" customFormat="1" ht="26.1" customHeight="1" x14ac:dyDescent="0.3">
      <c r="B32" s="27"/>
      <c r="C32" s="38"/>
      <c r="D32" s="39" t="s">
        <v>29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30</v>
      </c>
      <c r="U32" s="40"/>
      <c r="V32" s="40"/>
      <c r="W32" s="40"/>
      <c r="X32" s="176" t="s">
        <v>31</v>
      </c>
      <c r="Y32" s="177"/>
      <c r="Z32" s="177"/>
      <c r="AA32" s="177"/>
      <c r="AB32" s="177"/>
      <c r="AC32" s="40"/>
      <c r="AD32" s="40"/>
      <c r="AE32" s="40"/>
      <c r="AF32" s="40"/>
      <c r="AG32" s="40"/>
      <c r="AH32" s="40"/>
      <c r="AI32" s="40"/>
      <c r="AJ32" s="40"/>
      <c r="AK32" s="178">
        <f>AN75</f>
        <v>0</v>
      </c>
      <c r="AL32" s="177"/>
      <c r="AM32" s="177"/>
      <c r="AN32" s="177"/>
      <c r="AO32" s="179"/>
      <c r="AP32" s="38"/>
      <c r="AQ32" s="29"/>
    </row>
    <row r="33" spans="2:43" s="1" customFormat="1" ht="14.45" customHeight="1" x14ac:dyDescent="0.3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</row>
    <row r="34" spans="2:43" x14ac:dyDescent="0.3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</row>
    <row r="35" spans="2:43" x14ac:dyDescent="0.3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9"/>
    </row>
    <row r="36" spans="2:43" x14ac:dyDescent="0.3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9"/>
    </row>
    <row r="37" spans="2:43" x14ac:dyDescent="0.3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"/>
    </row>
    <row r="38" spans="2:43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s="1" customFormat="1" ht="15" x14ac:dyDescent="0.3">
      <c r="B44" s="27"/>
      <c r="C44" s="28"/>
      <c r="D44" s="42" t="s">
        <v>35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28"/>
      <c r="AB44" s="28"/>
      <c r="AC44" s="42" t="s">
        <v>32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4"/>
      <c r="AP44" s="28"/>
      <c r="AQ44" s="29"/>
    </row>
    <row r="45" spans="2:43" x14ac:dyDescent="0.3">
      <c r="B45" s="17"/>
      <c r="C45" s="18"/>
      <c r="D45" s="4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46"/>
      <c r="AA45" s="18"/>
      <c r="AB45" s="18"/>
      <c r="AC45" s="45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6"/>
      <c r="AP45" s="18"/>
      <c r="AQ45" s="19"/>
    </row>
    <row r="46" spans="2:43" x14ac:dyDescent="0.3">
      <c r="B46" s="17"/>
      <c r="C46" s="18"/>
      <c r="D46" s="4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46"/>
      <c r="AA46" s="18"/>
      <c r="AB46" s="18"/>
      <c r="AC46" s="45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46"/>
      <c r="AP46" s="18"/>
      <c r="AQ46" s="19"/>
    </row>
    <row r="47" spans="2:43" x14ac:dyDescent="0.3">
      <c r="B47" s="17"/>
      <c r="C47" s="18"/>
      <c r="D47" s="4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46"/>
      <c r="AA47" s="18"/>
      <c r="AB47" s="18"/>
      <c r="AC47" s="45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46"/>
      <c r="AP47" s="18"/>
      <c r="AQ47" s="19"/>
    </row>
    <row r="48" spans="2:43" x14ac:dyDescent="0.3">
      <c r="B48" s="17"/>
      <c r="C48" s="18"/>
      <c r="D48" s="45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46"/>
      <c r="AA48" s="18"/>
      <c r="AB48" s="18"/>
      <c r="AC48" s="45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46"/>
      <c r="AP48" s="18"/>
      <c r="AQ48" s="19"/>
    </row>
    <row r="49" spans="2:43" x14ac:dyDescent="0.3">
      <c r="B49" s="17"/>
      <c r="C49" s="18"/>
      <c r="D49" s="4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s="1" customFormat="1" ht="15" x14ac:dyDescent="0.3">
      <c r="B53" s="27"/>
      <c r="C53" s="28"/>
      <c r="D53" s="47" t="s">
        <v>33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 t="s">
        <v>34</v>
      </c>
      <c r="S53" s="48"/>
      <c r="T53" s="48"/>
      <c r="U53" s="48"/>
      <c r="V53" s="48"/>
      <c r="W53" s="48"/>
      <c r="X53" s="48"/>
      <c r="Y53" s="48"/>
      <c r="Z53" s="50"/>
      <c r="AA53" s="28"/>
      <c r="AB53" s="28"/>
      <c r="AC53" s="47" t="s">
        <v>33</v>
      </c>
      <c r="AD53" s="48"/>
      <c r="AE53" s="48"/>
      <c r="AF53" s="48"/>
      <c r="AG53" s="48"/>
      <c r="AH53" s="48"/>
      <c r="AI53" s="48"/>
      <c r="AJ53" s="48"/>
      <c r="AK53" s="48"/>
      <c r="AL53" s="48"/>
      <c r="AM53" s="49" t="s">
        <v>34</v>
      </c>
      <c r="AN53" s="48"/>
      <c r="AO53" s="50"/>
      <c r="AP53" s="28"/>
      <c r="AQ53" s="29"/>
    </row>
    <row r="54" spans="2:43" x14ac:dyDescent="0.3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9"/>
    </row>
    <row r="55" spans="2:43" s="1" customFormat="1" ht="6.95" customHeight="1" x14ac:dyDescent="0.3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3"/>
    </row>
    <row r="59" spans="2:43" s="1" customFormat="1" ht="6.95" customHeight="1" x14ac:dyDescent="0.3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6"/>
    </row>
    <row r="60" spans="2:43" s="1" customFormat="1" ht="36.950000000000003" customHeight="1" x14ac:dyDescent="0.3">
      <c r="B60" s="27"/>
      <c r="C60" s="170" t="s">
        <v>147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29"/>
    </row>
    <row r="61" spans="2:43" s="3" customFormat="1" ht="14.45" customHeight="1" x14ac:dyDescent="0.3">
      <c r="B61" s="57"/>
      <c r="C61" s="24" t="s">
        <v>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9"/>
    </row>
    <row r="62" spans="2:43" s="4" customFormat="1" ht="36.950000000000003" customHeight="1" x14ac:dyDescent="0.3">
      <c r="B62" s="60"/>
      <c r="C62" s="61" t="s">
        <v>145</v>
      </c>
      <c r="D62" s="62"/>
      <c r="E62" s="62"/>
      <c r="F62" s="62"/>
      <c r="G62" s="62"/>
      <c r="H62" s="62"/>
      <c r="I62" s="62"/>
      <c r="J62" s="62"/>
      <c r="K62" s="62"/>
      <c r="L62" s="181" t="str">
        <f>K6</f>
        <v>Sanácia nelegálne umiestnených skládok v obci Kobeliarovo</v>
      </c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62"/>
      <c r="AQ62" s="63"/>
    </row>
    <row r="63" spans="2:43" s="1" customFormat="1" ht="6.95" customHeight="1" x14ac:dyDescent="0.3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9"/>
    </row>
    <row r="64" spans="2:43" s="1" customFormat="1" ht="15" x14ac:dyDescent="0.3">
      <c r="B64" s="27"/>
      <c r="C64" s="24" t="s">
        <v>13</v>
      </c>
      <c r="D64" s="28"/>
      <c r="E64" s="28"/>
      <c r="F64" s="28"/>
      <c r="G64" s="28"/>
      <c r="H64" s="28"/>
      <c r="I64" s="28"/>
      <c r="J64" s="28"/>
      <c r="K64" s="28"/>
      <c r="L64" s="160" t="str">
        <f>IF(K8="","",K8)</f>
        <v>Obec Kobeliarovo</v>
      </c>
      <c r="M64" s="161"/>
      <c r="N64" s="161"/>
      <c r="O64" s="161"/>
      <c r="P64" s="161"/>
      <c r="Q64" s="161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4" t="s">
        <v>14</v>
      </c>
      <c r="AJ64" s="28"/>
      <c r="AK64" s="28"/>
      <c r="AL64" s="184"/>
      <c r="AM64" s="184"/>
      <c r="AN64" s="184"/>
      <c r="AO64" s="28"/>
      <c r="AP64" s="28"/>
      <c r="AQ64" s="29"/>
    </row>
    <row r="65" spans="1:76" s="1" customFormat="1" ht="6.95" customHeight="1" x14ac:dyDescent="0.3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161"/>
      <c r="M65" s="161"/>
      <c r="N65" s="161"/>
      <c r="O65" s="161"/>
      <c r="P65" s="161"/>
      <c r="Q65" s="161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9"/>
    </row>
    <row r="66" spans="1:76" s="1" customFormat="1" ht="15" x14ac:dyDescent="0.3">
      <c r="B66" s="27"/>
      <c r="C66" s="24" t="s">
        <v>15</v>
      </c>
      <c r="D66" s="28"/>
      <c r="E66" s="28"/>
      <c r="F66" s="28"/>
      <c r="G66" s="28"/>
      <c r="H66" s="28"/>
      <c r="I66" s="28"/>
      <c r="J66" s="28"/>
      <c r="K66" s="28"/>
      <c r="L66" s="162" t="s">
        <v>152</v>
      </c>
      <c r="M66" s="161"/>
      <c r="N66" s="161"/>
      <c r="O66" s="161"/>
      <c r="P66" s="161"/>
      <c r="Q66" s="161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4" t="s">
        <v>17</v>
      </c>
      <c r="AJ66" s="28"/>
      <c r="AK66" s="28"/>
      <c r="AL66" s="28"/>
      <c r="AM66" s="183"/>
      <c r="AN66" s="180"/>
      <c r="AO66" s="180"/>
      <c r="AP66" s="180"/>
      <c r="AQ66" s="29"/>
      <c r="AS66" s="187" t="s">
        <v>36</v>
      </c>
      <c r="AT66" s="188"/>
      <c r="AU66" s="43"/>
      <c r="AV66" s="43"/>
      <c r="AW66" s="43"/>
      <c r="AX66" s="43"/>
      <c r="AY66" s="43"/>
      <c r="AZ66" s="43"/>
      <c r="BA66" s="43"/>
      <c r="BB66" s="43"/>
      <c r="BC66" s="43"/>
      <c r="BD66" s="44"/>
    </row>
    <row r="67" spans="1:76" s="1" customFormat="1" ht="11.1" customHeight="1" x14ac:dyDescent="0.3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9"/>
      <c r="AS67" s="189"/>
      <c r="AT67" s="180"/>
      <c r="AU67" s="28"/>
      <c r="AV67" s="28"/>
      <c r="AW67" s="28"/>
      <c r="AX67" s="28"/>
      <c r="AY67" s="28"/>
      <c r="AZ67" s="28"/>
      <c r="BA67" s="28"/>
      <c r="BB67" s="28"/>
      <c r="BC67" s="28"/>
      <c r="BD67" s="64"/>
    </row>
    <row r="68" spans="1:76" s="1" customFormat="1" ht="29.25" customHeight="1" x14ac:dyDescent="0.3">
      <c r="B68" s="27"/>
      <c r="C68" s="190" t="s">
        <v>37</v>
      </c>
      <c r="D68" s="191"/>
      <c r="E68" s="191"/>
      <c r="F68" s="191"/>
      <c r="G68" s="191"/>
      <c r="H68" s="65"/>
      <c r="I68" s="192" t="s">
        <v>38</v>
      </c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2" t="s">
        <v>39</v>
      </c>
      <c r="AH68" s="191"/>
      <c r="AI68" s="191"/>
      <c r="AJ68" s="191"/>
      <c r="AK68" s="191"/>
      <c r="AL68" s="191"/>
      <c r="AM68" s="191"/>
      <c r="AN68" s="192" t="s">
        <v>40</v>
      </c>
      <c r="AO68" s="191"/>
      <c r="AP68" s="193"/>
      <c r="AQ68" s="29"/>
      <c r="AS68" s="66" t="s">
        <v>41</v>
      </c>
      <c r="AT68" s="67" t="s">
        <v>42</v>
      </c>
      <c r="AU68" s="67" t="s">
        <v>43</v>
      </c>
      <c r="AV68" s="67" t="s">
        <v>44</v>
      </c>
      <c r="AW68" s="67" t="s">
        <v>45</v>
      </c>
      <c r="AX68" s="67" t="s">
        <v>46</v>
      </c>
      <c r="AY68" s="67" t="s">
        <v>47</v>
      </c>
      <c r="AZ68" s="67" t="s">
        <v>48</v>
      </c>
      <c r="BA68" s="67" t="s">
        <v>49</v>
      </c>
      <c r="BB68" s="67" t="s">
        <v>50</v>
      </c>
      <c r="BC68" s="67" t="s">
        <v>51</v>
      </c>
      <c r="BD68" s="68" t="s">
        <v>52</v>
      </c>
    </row>
    <row r="69" spans="1:76" s="1" customFormat="1" ht="11.1" customHeight="1" x14ac:dyDescent="0.3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  <c r="AS69" s="69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4"/>
    </row>
    <row r="70" spans="1:76" s="4" customFormat="1" ht="32.450000000000003" customHeight="1" x14ac:dyDescent="0.3">
      <c r="B70" s="60"/>
      <c r="C70" s="70" t="s">
        <v>53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185">
        <f>ROUND(SUM(AG71:AG72),2)</f>
        <v>0</v>
      </c>
      <c r="AH70" s="185"/>
      <c r="AI70" s="185"/>
      <c r="AJ70" s="185"/>
      <c r="AK70" s="185"/>
      <c r="AL70" s="185"/>
      <c r="AM70" s="185"/>
      <c r="AN70" s="186">
        <f>AG70*1.2</f>
        <v>0</v>
      </c>
      <c r="AO70" s="186"/>
      <c r="AP70" s="186"/>
      <c r="AQ70" s="63"/>
      <c r="AS70" s="72">
        <f>ROUND(AS71,2)</f>
        <v>0</v>
      </c>
      <c r="AT70" s="73">
        <f>ROUND(SUM(AV70:AW70),2)</f>
        <v>0</v>
      </c>
      <c r="AU70" s="74" t="e">
        <f>ROUND(AU71,5)</f>
        <v>#REF!</v>
      </c>
      <c r="AV70" s="73">
        <f>ROUND(AZ70*L26,2)</f>
        <v>0</v>
      </c>
      <c r="AW70" s="73">
        <f>ROUND(BA70*L27,2)</f>
        <v>0</v>
      </c>
      <c r="AX70" s="73">
        <f>ROUND(BB70*L26,2)</f>
        <v>0</v>
      </c>
      <c r="AY70" s="73">
        <f>ROUND(BC70*L27,2)</f>
        <v>0</v>
      </c>
      <c r="AZ70" s="73">
        <f>ROUND(AZ71,2)</f>
        <v>0</v>
      </c>
      <c r="BA70" s="73">
        <f>ROUND(BA71,2)</f>
        <v>0</v>
      </c>
      <c r="BB70" s="73">
        <f>ROUND(BB71,2)</f>
        <v>0</v>
      </c>
      <c r="BC70" s="73">
        <f>ROUND(BC71,2)</f>
        <v>0</v>
      </c>
      <c r="BD70" s="75">
        <f>ROUND(BD71,2)</f>
        <v>0</v>
      </c>
      <c r="BS70" s="76" t="s">
        <v>54</v>
      </c>
      <c r="BT70" s="76" t="s">
        <v>55</v>
      </c>
      <c r="BU70" s="77" t="s">
        <v>56</v>
      </c>
      <c r="BV70" s="76" t="s">
        <v>57</v>
      </c>
      <c r="BW70" s="76" t="s">
        <v>58</v>
      </c>
      <c r="BX70" s="76" t="s">
        <v>59</v>
      </c>
    </row>
    <row r="71" spans="1:76" s="5" customFormat="1" ht="36.75" customHeight="1" x14ac:dyDescent="0.3">
      <c r="A71" s="136" t="s">
        <v>119</v>
      </c>
      <c r="B71" s="78"/>
      <c r="C71" s="79"/>
      <c r="D71" s="163" t="s">
        <v>60</v>
      </c>
      <c r="E71" s="164"/>
      <c r="F71" s="164"/>
      <c r="G71" s="164"/>
      <c r="H71" s="164"/>
      <c r="I71" s="80"/>
      <c r="J71" s="163" t="s">
        <v>154</v>
      </c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96">
        <f>'Parcela 1512'!M25</f>
        <v>0</v>
      </c>
      <c r="AH71" s="164"/>
      <c r="AI71" s="164"/>
      <c r="AJ71" s="164"/>
      <c r="AK71" s="164"/>
      <c r="AL71" s="164"/>
      <c r="AM71" s="164"/>
      <c r="AN71" s="196">
        <f>AG71*1.2</f>
        <v>0</v>
      </c>
      <c r="AO71" s="164"/>
      <c r="AP71" s="164"/>
      <c r="AQ71" s="81"/>
      <c r="AS71" s="82">
        <f>'Parcela 1512'!M23</f>
        <v>0</v>
      </c>
      <c r="AT71" s="83">
        <f>ROUND(SUM(AV71:AW71),2)</f>
        <v>0</v>
      </c>
      <c r="AU71" s="84" t="e">
        <f>'Parcela 1512'!W97</f>
        <v>#REF!</v>
      </c>
      <c r="AV71" s="83">
        <f>'Parcela 1512'!M27</f>
        <v>0</v>
      </c>
      <c r="AW71" s="83">
        <f>'Parcela 1512'!M28</f>
        <v>0</v>
      </c>
      <c r="AX71" s="83">
        <f>'Parcela 1512'!M29</f>
        <v>0</v>
      </c>
      <c r="AY71" s="83">
        <f>'Parcela 1512'!M30</f>
        <v>0</v>
      </c>
      <c r="AZ71" s="83">
        <f>'Parcela 1512'!H27</f>
        <v>0</v>
      </c>
      <c r="BA71" s="83">
        <f>'Parcela 1512'!H28</f>
        <v>0</v>
      </c>
      <c r="BB71" s="83">
        <f>'Parcela 1512'!H29</f>
        <v>0</v>
      </c>
      <c r="BC71" s="83">
        <f>'Parcela 1512'!H30</f>
        <v>0</v>
      </c>
      <c r="BD71" s="85">
        <f>'Parcela 1512'!H31</f>
        <v>0</v>
      </c>
      <c r="BT71" s="86" t="s">
        <v>61</v>
      </c>
      <c r="BV71" s="86" t="s">
        <v>57</v>
      </c>
      <c r="BW71" s="86" t="s">
        <v>62</v>
      </c>
      <c r="BX71" s="86" t="s">
        <v>58</v>
      </c>
    </row>
    <row r="72" spans="1:76" ht="16.5" customHeight="1" x14ac:dyDescent="0.3">
      <c r="B72" s="17"/>
      <c r="C72" s="18"/>
      <c r="D72" s="163"/>
      <c r="E72" s="164"/>
      <c r="F72" s="164"/>
      <c r="G72" s="164"/>
      <c r="H72" s="164"/>
      <c r="I72" s="152"/>
      <c r="J72" s="163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96"/>
      <c r="AH72" s="164"/>
      <c r="AI72" s="164"/>
      <c r="AJ72" s="164"/>
      <c r="AK72" s="164"/>
      <c r="AL72" s="164"/>
      <c r="AM72" s="164"/>
      <c r="AN72" s="196">
        <f>AG72*1.2</f>
        <v>0</v>
      </c>
      <c r="AO72" s="164"/>
      <c r="AP72" s="164"/>
      <c r="AQ72" s="81"/>
    </row>
    <row r="73" spans="1:76" s="1" customFormat="1" ht="30" customHeight="1" x14ac:dyDescent="0.3">
      <c r="B73" s="27"/>
      <c r="C73" s="70" t="s">
        <v>63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86">
        <v>0</v>
      </c>
      <c r="AH73" s="180"/>
      <c r="AI73" s="180"/>
      <c r="AJ73" s="180"/>
      <c r="AK73" s="180"/>
      <c r="AL73" s="180"/>
      <c r="AM73" s="180"/>
      <c r="AN73" s="186">
        <v>0</v>
      </c>
      <c r="AO73" s="180"/>
      <c r="AP73" s="180"/>
      <c r="AQ73" s="29"/>
      <c r="AS73" s="66" t="s">
        <v>64</v>
      </c>
      <c r="AT73" s="67" t="s">
        <v>65</v>
      </c>
      <c r="AU73" s="67" t="s">
        <v>22</v>
      </c>
      <c r="AV73" s="68" t="s">
        <v>42</v>
      </c>
    </row>
    <row r="74" spans="1:76" s="1" customFormat="1" ht="11.1" customHeight="1" x14ac:dyDescent="0.3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9"/>
      <c r="AS74" s="87"/>
      <c r="AT74" s="48"/>
      <c r="AU74" s="48"/>
      <c r="AV74" s="50"/>
    </row>
    <row r="75" spans="1:76" s="1" customFormat="1" ht="30" customHeight="1" x14ac:dyDescent="0.3">
      <c r="B75" s="27"/>
      <c r="C75" s="88" t="s">
        <v>146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194">
        <f>ROUND(AG70+AG73,2)</f>
        <v>0</v>
      </c>
      <c r="AH75" s="194"/>
      <c r="AI75" s="194"/>
      <c r="AJ75" s="194"/>
      <c r="AK75" s="194"/>
      <c r="AL75" s="194"/>
      <c r="AM75" s="194"/>
      <c r="AN75" s="194">
        <f>AN70+AN73</f>
        <v>0</v>
      </c>
      <c r="AO75" s="194"/>
      <c r="AP75" s="194"/>
      <c r="AQ75" s="29"/>
    </row>
    <row r="76" spans="1:76" s="1" customFormat="1" ht="6.95" customHeight="1" x14ac:dyDescent="0.3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3"/>
    </row>
  </sheetData>
  <mergeCells count="49">
    <mergeCell ref="J72:AF72"/>
    <mergeCell ref="AG72:AM72"/>
    <mergeCell ref="AN72:AP72"/>
    <mergeCell ref="AG73:AM73"/>
    <mergeCell ref="AN73:AP73"/>
    <mergeCell ref="AG75:AM75"/>
    <mergeCell ref="AN75:AP75"/>
    <mergeCell ref="AR2:BE2"/>
    <mergeCell ref="AN71:AP71"/>
    <mergeCell ref="AG71:AM71"/>
    <mergeCell ref="AK21:AO21"/>
    <mergeCell ref="AK22:AO22"/>
    <mergeCell ref="AK24:AO24"/>
    <mergeCell ref="D71:H71"/>
    <mergeCell ref="J71:AF71"/>
    <mergeCell ref="AG70:AM70"/>
    <mergeCell ref="AN70:AP70"/>
    <mergeCell ref="AS66:AT67"/>
    <mergeCell ref="C68:G68"/>
    <mergeCell ref="I68:AF68"/>
    <mergeCell ref="AG68:AM68"/>
    <mergeCell ref="AN68:AP68"/>
    <mergeCell ref="X32:AB32"/>
    <mergeCell ref="AK32:AO32"/>
    <mergeCell ref="C60:AP60"/>
    <mergeCell ref="L62:AO62"/>
    <mergeCell ref="AM66:AP66"/>
    <mergeCell ref="AL64:AN64"/>
    <mergeCell ref="W29:AE29"/>
    <mergeCell ref="AK29:AO29"/>
    <mergeCell ref="L30:O30"/>
    <mergeCell ref="W30:AE30"/>
    <mergeCell ref="AK30:AO30"/>
    <mergeCell ref="D72:H72"/>
    <mergeCell ref="L26:O26"/>
    <mergeCell ref="W26:AE26"/>
    <mergeCell ref="AK26:AO26"/>
    <mergeCell ref="C2:AP2"/>
    <mergeCell ref="C4:AP4"/>
    <mergeCell ref="K5:AO5"/>
    <mergeCell ref="K6:AO6"/>
    <mergeCell ref="E18:AN18"/>
    <mergeCell ref="L27:O27"/>
    <mergeCell ref="W27:AE27"/>
    <mergeCell ref="AK27:AO27"/>
    <mergeCell ref="L28:O28"/>
    <mergeCell ref="W28:AE28"/>
    <mergeCell ref="AK28:AO28"/>
    <mergeCell ref="L29:O29"/>
  </mergeCells>
  <hyperlinks>
    <hyperlink ref="K1:S1" location="C2" tooltip="Súhrnný list stavby" display="1) Súhrnný list stavby" xr:uid="{00000000-0004-0000-0000-000000000000}"/>
    <hyperlink ref="W1:AF1" location="C87" tooltip="Rekapitulácia objektov" display="2) Rekapitulácia objektov" xr:uid="{00000000-0004-0000-0000-000001000000}"/>
    <hyperlink ref="A71" location="'001 - Poštová ulica p.č. ...'!C2" tooltip="001 - Poštová ulica p.č. ..." display="/" xr:uid="{00000000-0004-0000-0000-000002000000}"/>
  </hyperlinks>
  <pageMargins left="0.58333330000000005" right="0.58333330000000005" top="0.5" bottom="0.46666669999999999" header="0" footer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2"/>
  <sheetViews>
    <sheetView showGridLines="0" tabSelected="1" zoomScale="86" zoomScaleNormal="86" zoomScalePageLayoutView="80" workbookViewId="0">
      <pane ySplit="1" topLeftCell="A2" activePane="bottomLeft" state="frozen"/>
      <selection pane="bottomLeft" activeCell="K115" sqref="K115"/>
    </sheetView>
  </sheetViews>
  <sheetFormatPr defaultColWidth="9" defaultRowHeight="13.5" x14ac:dyDescent="0.3"/>
  <cols>
    <col min="1" max="1" width="8.5" customWidth="1"/>
    <col min="2" max="2" width="1.5" customWidth="1"/>
    <col min="3" max="3" width="4.1640625" customWidth="1"/>
    <col min="4" max="4" width="4.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5" customWidth="1"/>
    <col min="19" max="19" width="8.1640625" customWidth="1"/>
    <col min="20" max="20" width="29.5" hidden="1" customWidth="1"/>
    <col min="21" max="21" width="16.5" hidden="1" customWidth="1"/>
    <col min="22" max="22" width="12.5" hidden="1" customWidth="1"/>
    <col min="23" max="23" width="16.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5" hidden="1" customWidth="1"/>
    <col min="29" max="29" width="11" customWidth="1"/>
    <col min="30" max="30" width="15" customWidth="1"/>
    <col min="31" max="31" width="16.5" customWidth="1"/>
    <col min="44" max="65" width="9.5" hidden="1"/>
  </cols>
  <sheetData>
    <row r="1" spans="1:66" ht="21.75" customHeight="1" x14ac:dyDescent="0.3">
      <c r="A1" s="141"/>
      <c r="B1" s="139"/>
      <c r="C1" s="139"/>
      <c r="D1" s="140" t="s">
        <v>1</v>
      </c>
      <c r="E1" s="139"/>
      <c r="F1" s="137" t="s">
        <v>120</v>
      </c>
      <c r="G1" s="137"/>
      <c r="H1" s="204" t="s">
        <v>121</v>
      </c>
      <c r="I1" s="204"/>
      <c r="J1" s="204"/>
      <c r="K1" s="204"/>
      <c r="L1" s="137" t="s">
        <v>122</v>
      </c>
      <c r="M1" s="139"/>
      <c r="N1" s="139"/>
      <c r="O1" s="140" t="s">
        <v>66</v>
      </c>
      <c r="P1" s="139"/>
      <c r="Q1" s="139"/>
      <c r="R1" s="139"/>
      <c r="S1" s="137" t="s">
        <v>149</v>
      </c>
      <c r="T1" s="137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68" t="s">
        <v>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195" t="s">
        <v>6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T2" s="13" t="s">
        <v>62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55</v>
      </c>
    </row>
    <row r="4" spans="1:66" ht="36.950000000000003" customHeight="1" x14ac:dyDescent="0.3">
      <c r="B4" s="17"/>
      <c r="C4" s="170" t="s">
        <v>144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9"/>
      <c r="T4" s="20" t="s">
        <v>9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145</v>
      </c>
      <c r="E6" s="18"/>
      <c r="F6" s="201" t="str">
        <f>'Rekapitulácia '!K6</f>
        <v>Sanácia nelegálne umiestnených skládok v obci Kobeliarovo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8"/>
      <c r="R6" s="19"/>
    </row>
    <row r="7" spans="1:66" s="1" customFormat="1" ht="32.85" customHeight="1" x14ac:dyDescent="0.3">
      <c r="B7" s="27"/>
      <c r="C7" s="28"/>
      <c r="D7" s="23" t="s">
        <v>67</v>
      </c>
      <c r="E7" s="28"/>
      <c r="F7" s="173" t="s">
        <v>153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8"/>
      <c r="R7" s="29"/>
    </row>
    <row r="8" spans="1:66" s="1" customFormat="1" ht="14.45" customHeight="1" x14ac:dyDescent="0.3">
      <c r="B8" s="27"/>
      <c r="C8" s="28"/>
      <c r="D8" s="24" t="s">
        <v>11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12</v>
      </c>
      <c r="N8" s="28"/>
      <c r="O8" s="22" t="s">
        <v>3</v>
      </c>
      <c r="P8" s="28"/>
      <c r="Q8" s="28"/>
      <c r="R8" s="29"/>
      <c r="AE8" s="145"/>
    </row>
    <row r="9" spans="1:66" s="1" customFormat="1" ht="14.45" customHeight="1" x14ac:dyDescent="0.3">
      <c r="B9" s="27"/>
      <c r="C9" s="28"/>
      <c r="D9" s="24" t="s">
        <v>13</v>
      </c>
      <c r="E9" s="28"/>
      <c r="F9" s="159" t="s">
        <v>152</v>
      </c>
      <c r="G9" s="28"/>
      <c r="H9" s="28"/>
      <c r="I9" s="28"/>
      <c r="J9" s="28"/>
      <c r="K9" s="28"/>
      <c r="L9" s="28"/>
      <c r="M9" s="24" t="s">
        <v>14</v>
      </c>
      <c r="N9" s="28"/>
      <c r="O9" s="203"/>
      <c r="P9" s="180"/>
      <c r="Q9" s="28"/>
      <c r="R9" s="29"/>
    </row>
    <row r="10" spans="1:66" s="1" customFormat="1" ht="11.1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15</v>
      </c>
      <c r="E11" s="28"/>
      <c r="F11" s="28"/>
      <c r="G11" s="28"/>
      <c r="H11" s="28"/>
      <c r="I11" s="28"/>
      <c r="J11" s="28"/>
      <c r="K11" s="28"/>
      <c r="L11" s="28"/>
      <c r="M11" s="24"/>
      <c r="N11" s="28"/>
      <c r="O11" s="172" t="s">
        <v>3</v>
      </c>
      <c r="P11" s="180"/>
      <c r="Q11" s="28"/>
      <c r="R11" s="29"/>
    </row>
    <row r="12" spans="1:66" s="1" customFormat="1" ht="18" customHeight="1" x14ac:dyDescent="0.3">
      <c r="B12" s="27"/>
      <c r="C12" s="28"/>
      <c r="D12" s="144" t="s">
        <v>152</v>
      </c>
      <c r="E12" s="22"/>
      <c r="F12" s="28"/>
      <c r="G12" s="28"/>
      <c r="H12" s="28"/>
      <c r="I12" s="28"/>
      <c r="J12" s="28"/>
      <c r="K12" s="28"/>
      <c r="L12" s="28"/>
      <c r="M12" s="24"/>
      <c r="N12" s="28"/>
      <c r="O12" s="172" t="s">
        <v>3</v>
      </c>
      <c r="P12" s="180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6.95" customHeight="1" x14ac:dyDescent="0.3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66" s="1" customFormat="1" ht="14.45" customHeight="1" x14ac:dyDescent="0.3">
      <c r="B15" s="27"/>
      <c r="C15" s="28"/>
      <c r="D15" s="24" t="s">
        <v>17</v>
      </c>
      <c r="E15" s="28"/>
      <c r="F15" s="28"/>
      <c r="G15" s="28"/>
      <c r="H15" s="28"/>
      <c r="I15" s="28"/>
      <c r="J15" s="28"/>
      <c r="K15" s="28"/>
      <c r="L15" s="28"/>
      <c r="M15" s="24"/>
      <c r="N15" s="28"/>
      <c r="O15" s="172" t="s">
        <v>3</v>
      </c>
      <c r="P15" s="180"/>
      <c r="Q15" s="28"/>
      <c r="R15" s="29"/>
    </row>
    <row r="16" spans="1:66" s="1" customFormat="1" ht="18" customHeight="1" x14ac:dyDescent="0.3">
      <c r="B16" s="27"/>
      <c r="C16" s="28"/>
      <c r="D16" s="28"/>
      <c r="E16" s="22"/>
      <c r="F16" s="28"/>
      <c r="G16" s="28"/>
      <c r="H16" s="28"/>
      <c r="I16" s="28"/>
      <c r="J16" s="28"/>
      <c r="K16" s="28"/>
      <c r="L16" s="28"/>
      <c r="M16" s="24"/>
      <c r="N16" s="28"/>
      <c r="O16" s="172" t="s">
        <v>3</v>
      </c>
      <c r="P16" s="180"/>
      <c r="Q16" s="28"/>
      <c r="R16" s="29"/>
    </row>
    <row r="17" spans="2:18" s="1" customFormat="1" ht="6.95" customHeight="1" x14ac:dyDescent="0.3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2:18" s="1" customFormat="1" ht="14.45" customHeight="1" x14ac:dyDescent="0.3">
      <c r="B18" s="27"/>
      <c r="C18" s="28"/>
      <c r="D18" s="24" t="s">
        <v>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22.5" customHeight="1" x14ac:dyDescent="0.3">
      <c r="B19" s="27"/>
      <c r="C19" s="28"/>
      <c r="D19" s="28"/>
      <c r="E19" s="175" t="s">
        <v>3</v>
      </c>
      <c r="F19" s="180"/>
      <c r="G19" s="180"/>
      <c r="H19" s="180"/>
      <c r="I19" s="180"/>
      <c r="J19" s="180"/>
      <c r="K19" s="180"/>
      <c r="L19" s="180"/>
      <c r="M19" s="28"/>
      <c r="N19" s="28"/>
      <c r="O19" s="28"/>
      <c r="P19" s="28"/>
      <c r="Q19" s="28"/>
      <c r="R19" s="29"/>
    </row>
    <row r="20" spans="2:18" s="1" customFormat="1" ht="6.95" customHeight="1" x14ac:dyDescent="0.3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2:18" s="1" customFormat="1" ht="6.95" customHeight="1" x14ac:dyDescent="0.3">
      <c r="B21" s="27"/>
      <c r="C21" s="2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8"/>
      <c r="R21" s="29"/>
    </row>
    <row r="22" spans="2:18" s="1" customFormat="1" ht="14.45" customHeight="1" x14ac:dyDescent="0.3">
      <c r="B22" s="27"/>
      <c r="C22" s="28"/>
      <c r="D22" s="90" t="s">
        <v>68</v>
      </c>
      <c r="E22" s="28"/>
      <c r="F22" s="28"/>
      <c r="G22" s="28"/>
      <c r="H22" s="28"/>
      <c r="I22" s="28"/>
      <c r="J22" s="28"/>
      <c r="K22" s="28"/>
      <c r="L22" s="28"/>
      <c r="M22" s="197">
        <f>N73</f>
        <v>0</v>
      </c>
      <c r="N22" s="180"/>
      <c r="O22" s="180"/>
      <c r="P22" s="180"/>
      <c r="Q22" s="28"/>
      <c r="R22" s="29"/>
    </row>
    <row r="23" spans="2:18" s="1" customFormat="1" ht="14.45" customHeight="1" x14ac:dyDescent="0.3">
      <c r="B23" s="27"/>
      <c r="C23" s="28"/>
      <c r="D23" s="26" t="s">
        <v>69</v>
      </c>
      <c r="E23" s="28"/>
      <c r="F23" s="28"/>
      <c r="G23" s="28"/>
      <c r="H23" s="28"/>
      <c r="I23" s="28"/>
      <c r="J23" s="28"/>
      <c r="K23" s="28"/>
      <c r="L23" s="28"/>
      <c r="M23" s="197">
        <f>N78</f>
        <v>0</v>
      </c>
      <c r="N23" s="180"/>
      <c r="O23" s="180"/>
      <c r="P23" s="180"/>
      <c r="Q23" s="28"/>
      <c r="R23" s="29"/>
    </row>
    <row r="24" spans="2:18" s="1" customFormat="1" ht="6.95" customHeight="1" x14ac:dyDescent="0.3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25.35" customHeight="1" x14ac:dyDescent="0.3">
      <c r="B25" s="27"/>
      <c r="C25" s="28"/>
      <c r="D25" s="91" t="s">
        <v>21</v>
      </c>
      <c r="E25" s="28"/>
      <c r="F25" s="28"/>
      <c r="G25" s="28"/>
      <c r="H25" s="28"/>
      <c r="I25" s="28"/>
      <c r="J25" s="28"/>
      <c r="K25" s="28"/>
      <c r="L25" s="28"/>
      <c r="M25" s="210">
        <f>ROUND(M22+M23,2)</f>
        <v>0</v>
      </c>
      <c r="N25" s="180"/>
      <c r="O25" s="180"/>
      <c r="P25" s="180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34" t="s">
        <v>22</v>
      </c>
      <c r="E27" s="34" t="s">
        <v>23</v>
      </c>
      <c r="F27" s="35">
        <v>0.2</v>
      </c>
      <c r="G27" s="92" t="s">
        <v>24</v>
      </c>
      <c r="H27" s="200">
        <f>M25</f>
        <v>0</v>
      </c>
      <c r="I27" s="180"/>
      <c r="J27" s="180"/>
      <c r="K27" s="28"/>
      <c r="L27" s="28"/>
      <c r="M27" s="200">
        <f>F27*H27</f>
        <v>0</v>
      </c>
      <c r="N27" s="180"/>
      <c r="O27" s="180"/>
      <c r="P27" s="180"/>
      <c r="Q27" s="28"/>
      <c r="R27" s="29"/>
    </row>
    <row r="28" spans="2:18" s="1" customFormat="1" ht="14.45" customHeight="1" x14ac:dyDescent="0.3">
      <c r="B28" s="27"/>
      <c r="C28" s="28"/>
      <c r="D28" s="28"/>
      <c r="E28" s="34" t="s">
        <v>25</v>
      </c>
      <c r="F28" s="35">
        <v>0.2</v>
      </c>
      <c r="G28" s="92" t="s">
        <v>24</v>
      </c>
      <c r="H28" s="200">
        <v>0</v>
      </c>
      <c r="I28" s="180"/>
      <c r="J28" s="180"/>
      <c r="K28" s="28"/>
      <c r="L28" s="28"/>
      <c r="M28" s="200">
        <v>0</v>
      </c>
      <c r="N28" s="180"/>
      <c r="O28" s="180"/>
      <c r="P28" s="180"/>
      <c r="Q28" s="28"/>
      <c r="R28" s="29"/>
    </row>
    <row r="29" spans="2:18" s="1" customFormat="1" ht="14.45" hidden="1" customHeight="1" x14ac:dyDescent="0.3">
      <c r="B29" s="27"/>
      <c r="C29" s="28"/>
      <c r="D29" s="28"/>
      <c r="E29" s="34" t="s">
        <v>26</v>
      </c>
      <c r="F29" s="35">
        <v>0.2</v>
      </c>
      <c r="G29" s="92" t="s">
        <v>24</v>
      </c>
      <c r="H29" s="200">
        <f>ROUND((SUM(BG78:BG79)+SUM(BG97:BG130)), 2)</f>
        <v>0</v>
      </c>
      <c r="I29" s="180"/>
      <c r="J29" s="180"/>
      <c r="K29" s="28"/>
      <c r="L29" s="28"/>
      <c r="M29" s="200">
        <v>0</v>
      </c>
      <c r="N29" s="180"/>
      <c r="O29" s="180"/>
      <c r="P29" s="180"/>
      <c r="Q29" s="28"/>
      <c r="R29" s="29"/>
    </row>
    <row r="30" spans="2:18" s="1" customFormat="1" ht="14.45" hidden="1" customHeight="1" x14ac:dyDescent="0.3">
      <c r="B30" s="27"/>
      <c r="C30" s="28"/>
      <c r="D30" s="28"/>
      <c r="E30" s="34" t="s">
        <v>27</v>
      </c>
      <c r="F30" s="35">
        <v>0.2</v>
      </c>
      <c r="G30" s="92" t="s">
        <v>24</v>
      </c>
      <c r="H30" s="200">
        <f>ROUND((SUM(BH78:BH79)+SUM(BH97:BH130)), 2)</f>
        <v>0</v>
      </c>
      <c r="I30" s="180"/>
      <c r="J30" s="180"/>
      <c r="K30" s="28"/>
      <c r="L30" s="28"/>
      <c r="M30" s="200">
        <v>0</v>
      </c>
      <c r="N30" s="180"/>
      <c r="O30" s="180"/>
      <c r="P30" s="180"/>
      <c r="Q30" s="28"/>
      <c r="R30" s="29"/>
    </row>
    <row r="31" spans="2:18" s="1" customFormat="1" ht="14.45" hidden="1" customHeight="1" x14ac:dyDescent="0.3">
      <c r="B31" s="27"/>
      <c r="C31" s="28"/>
      <c r="D31" s="28"/>
      <c r="E31" s="34" t="s">
        <v>28</v>
      </c>
      <c r="F31" s="35">
        <v>0</v>
      </c>
      <c r="G31" s="92" t="s">
        <v>24</v>
      </c>
      <c r="H31" s="200">
        <f>ROUND((SUM(BI78:BI79)+SUM(BI97:BI130)), 2)</f>
        <v>0</v>
      </c>
      <c r="I31" s="180"/>
      <c r="J31" s="180"/>
      <c r="K31" s="28"/>
      <c r="L31" s="28"/>
      <c r="M31" s="200">
        <v>0</v>
      </c>
      <c r="N31" s="180"/>
      <c r="O31" s="180"/>
      <c r="P31" s="180"/>
      <c r="Q31" s="28"/>
      <c r="R31" s="29"/>
    </row>
    <row r="32" spans="2:18" s="1" customFormat="1" ht="6.95" customHeight="1" x14ac:dyDescent="0.3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</row>
    <row r="33" spans="2:18" s="1" customFormat="1" ht="25.35" customHeight="1" x14ac:dyDescent="0.3">
      <c r="B33" s="27"/>
      <c r="C33" s="89"/>
      <c r="D33" s="93" t="s">
        <v>29</v>
      </c>
      <c r="E33" s="65"/>
      <c r="F33" s="65"/>
      <c r="G33" s="94" t="s">
        <v>30</v>
      </c>
      <c r="H33" s="95" t="s">
        <v>31</v>
      </c>
      <c r="I33" s="65"/>
      <c r="J33" s="65"/>
      <c r="K33" s="65"/>
      <c r="L33" s="213">
        <f>M25*1.2</f>
        <v>0</v>
      </c>
      <c r="M33" s="191"/>
      <c r="N33" s="191"/>
      <c r="O33" s="191"/>
      <c r="P33" s="193"/>
      <c r="Q33" s="89"/>
      <c r="R33" s="29"/>
    </row>
    <row r="34" spans="2:18" s="1" customFormat="1" ht="14.45" customHeight="1" x14ac:dyDescent="0.3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2:18" s="1" customFormat="1" ht="14.45" customHeight="1" x14ac:dyDescent="0.3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2:18" x14ac:dyDescent="0.3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</row>
    <row r="37" spans="2:18" x14ac:dyDescent="0.3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2:18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2:18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2:18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s="1" customFormat="1" ht="15" x14ac:dyDescent="0.3">
      <c r="B45" s="27"/>
      <c r="C45" s="28"/>
      <c r="D45" s="42" t="s">
        <v>35</v>
      </c>
      <c r="E45" s="43"/>
      <c r="F45" s="43"/>
      <c r="G45" s="43"/>
      <c r="H45" s="44"/>
      <c r="I45" s="28"/>
      <c r="J45" s="42" t="s">
        <v>32</v>
      </c>
      <c r="K45" s="43"/>
      <c r="L45" s="43"/>
      <c r="M45" s="43"/>
      <c r="N45" s="43"/>
      <c r="O45" s="43"/>
      <c r="P45" s="44"/>
      <c r="Q45" s="28"/>
      <c r="R45" s="29"/>
    </row>
    <row r="46" spans="2:18" x14ac:dyDescent="0.3">
      <c r="B46" s="17"/>
      <c r="C46" s="18"/>
      <c r="D46" s="45"/>
      <c r="E46" s="18"/>
      <c r="F46" s="18"/>
      <c r="G46" s="18"/>
      <c r="H46" s="46"/>
      <c r="I46" s="18"/>
      <c r="J46" s="45"/>
      <c r="K46" s="18"/>
      <c r="L46" s="18"/>
      <c r="M46" s="18"/>
      <c r="N46" s="18"/>
      <c r="O46" s="18"/>
      <c r="P46" s="46"/>
      <c r="Q46" s="18"/>
      <c r="R46" s="19"/>
    </row>
    <row r="47" spans="2:18" x14ac:dyDescent="0.3">
      <c r="B47" s="17"/>
      <c r="C47" s="18"/>
      <c r="D47" s="45"/>
      <c r="E47" s="18"/>
      <c r="F47" s="18"/>
      <c r="G47" s="18"/>
      <c r="H47" s="46"/>
      <c r="I47" s="18"/>
      <c r="J47" s="45"/>
      <c r="K47" s="18"/>
      <c r="L47" s="18"/>
      <c r="M47" s="18"/>
      <c r="N47" s="18"/>
      <c r="O47" s="18"/>
      <c r="P47" s="46"/>
      <c r="Q47" s="18"/>
      <c r="R47" s="19"/>
    </row>
    <row r="48" spans="2:18" x14ac:dyDescent="0.3">
      <c r="B48" s="17"/>
      <c r="C48" s="18"/>
      <c r="D48" s="45"/>
      <c r="E48" s="18"/>
      <c r="F48" s="18"/>
      <c r="G48" s="18"/>
      <c r="H48" s="46"/>
      <c r="I48" s="18"/>
      <c r="J48" s="45"/>
      <c r="K48" s="18"/>
      <c r="L48" s="18"/>
      <c r="M48" s="18"/>
      <c r="N48" s="18"/>
      <c r="O48" s="18"/>
      <c r="P48" s="46"/>
      <c r="Q48" s="18"/>
      <c r="R48" s="19"/>
    </row>
    <row r="49" spans="2:18" x14ac:dyDescent="0.3">
      <c r="B49" s="17"/>
      <c r="C49" s="18"/>
      <c r="D49" s="45"/>
      <c r="E49" s="18"/>
      <c r="F49" s="18"/>
      <c r="G49" s="18"/>
      <c r="H49" s="46"/>
      <c r="I49" s="18"/>
      <c r="J49" s="45"/>
      <c r="K49" s="18"/>
      <c r="L49" s="18"/>
      <c r="M49" s="18"/>
      <c r="N49" s="18"/>
      <c r="O49" s="18"/>
      <c r="P49" s="46"/>
      <c r="Q49" s="18"/>
      <c r="R49" s="19"/>
    </row>
    <row r="50" spans="2:18" x14ac:dyDescent="0.3">
      <c r="B50" s="17"/>
      <c r="C50" s="18"/>
      <c r="D50" s="45"/>
      <c r="E50" s="18"/>
      <c r="F50" s="18"/>
      <c r="G50" s="18"/>
      <c r="H50" s="46"/>
      <c r="I50" s="18"/>
      <c r="J50" s="45"/>
      <c r="K50" s="18"/>
      <c r="L50" s="18"/>
      <c r="M50" s="18"/>
      <c r="N50" s="18"/>
      <c r="O50" s="18"/>
      <c r="P50" s="46"/>
      <c r="Q50" s="18"/>
      <c r="R50" s="1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s="1" customFormat="1" ht="15" x14ac:dyDescent="0.3">
      <c r="B54" s="27"/>
      <c r="C54" s="28"/>
      <c r="D54" s="47" t="s">
        <v>33</v>
      </c>
      <c r="E54" s="48"/>
      <c r="F54" s="48"/>
      <c r="G54" s="49" t="s">
        <v>34</v>
      </c>
      <c r="H54" s="50"/>
      <c r="I54" s="28"/>
      <c r="J54" s="47" t="s">
        <v>33</v>
      </c>
      <c r="K54" s="48"/>
      <c r="L54" s="48"/>
      <c r="M54" s="48"/>
      <c r="N54" s="49" t="s">
        <v>34</v>
      </c>
      <c r="O54" s="48"/>
      <c r="P54" s="50"/>
      <c r="Q54" s="28"/>
      <c r="R54" s="29"/>
    </row>
    <row r="55" spans="2:18" x14ac:dyDescent="0.3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</row>
    <row r="56" spans="2:18" s="1" customFormat="1" ht="14.45" customHeight="1" x14ac:dyDescent="0.3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60" spans="2:18" s="1" customFormat="1" ht="6.95" customHeight="1" x14ac:dyDescent="0.3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6"/>
    </row>
    <row r="61" spans="2:18" s="1" customFormat="1" ht="36.950000000000003" customHeight="1" x14ac:dyDescent="0.3">
      <c r="B61" s="27"/>
      <c r="C61" s="170" t="s">
        <v>144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9"/>
    </row>
    <row r="62" spans="2:18" s="1" customFormat="1" ht="6.95" customHeight="1" x14ac:dyDescent="0.3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</row>
    <row r="63" spans="2:18" s="1" customFormat="1" ht="30" customHeight="1" x14ac:dyDescent="0.3">
      <c r="B63" s="27"/>
      <c r="C63" s="24" t="s">
        <v>145</v>
      </c>
      <c r="D63" s="28"/>
      <c r="E63" s="28"/>
      <c r="F63" s="201" t="str">
        <f>F6</f>
        <v>Sanácia nelegálne umiestnených skládok v obci Kobeliarovo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28"/>
      <c r="R63" s="29"/>
    </row>
    <row r="64" spans="2:18" s="1" customFormat="1" ht="36.950000000000003" customHeight="1" x14ac:dyDescent="0.3">
      <c r="B64" s="27"/>
      <c r="C64" s="61" t="s">
        <v>67</v>
      </c>
      <c r="D64" s="28"/>
      <c r="E64" s="28"/>
      <c r="F64" s="214" t="str">
        <f>F7</f>
        <v>Parcela č. 1512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28"/>
      <c r="R64" s="29"/>
    </row>
    <row r="65" spans="2:47" s="1" customFormat="1" ht="6.95" customHeight="1" x14ac:dyDescent="0.3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</row>
    <row r="66" spans="2:47" s="1" customFormat="1" ht="18" customHeight="1" x14ac:dyDescent="0.3">
      <c r="B66" s="27"/>
      <c r="C66" s="24" t="s">
        <v>13</v>
      </c>
      <c r="D66" s="28"/>
      <c r="E66" s="28"/>
      <c r="F66" s="22" t="s">
        <v>152</v>
      </c>
      <c r="G66" s="28"/>
      <c r="H66" s="28"/>
      <c r="I66" s="28"/>
      <c r="J66" s="28"/>
      <c r="K66" s="24" t="s">
        <v>14</v>
      </c>
      <c r="L66" s="28"/>
      <c r="M66" s="203"/>
      <c r="N66" s="180"/>
      <c r="O66" s="180"/>
      <c r="P66" s="180"/>
      <c r="Q66" s="28"/>
      <c r="R66" s="29"/>
    </row>
    <row r="67" spans="2:47" s="1" customFormat="1" ht="6.95" customHeight="1" x14ac:dyDescent="0.3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spans="2:47" s="1" customFormat="1" ht="15" x14ac:dyDescent="0.3">
      <c r="B68" s="27"/>
      <c r="C68" s="24" t="s">
        <v>15</v>
      </c>
      <c r="D68" s="28"/>
      <c r="E68" s="28"/>
      <c r="F68" s="22" t="s">
        <v>152</v>
      </c>
      <c r="G68" s="28"/>
      <c r="H68" s="28"/>
      <c r="I68" s="28"/>
      <c r="J68" s="28"/>
      <c r="K68" s="24" t="s">
        <v>32</v>
      </c>
      <c r="L68" s="28"/>
      <c r="M68" s="172"/>
      <c r="N68" s="180"/>
      <c r="O68" s="180"/>
      <c r="P68" s="180"/>
      <c r="Q68" s="180"/>
      <c r="R68" s="29"/>
    </row>
    <row r="69" spans="2:47" s="1" customFormat="1" ht="14.45" customHeight="1" x14ac:dyDescent="0.3">
      <c r="B69" s="27"/>
      <c r="C69" s="24"/>
      <c r="D69" s="28"/>
      <c r="E69" s="28"/>
      <c r="F69" s="22"/>
      <c r="G69" s="28"/>
      <c r="H69" s="28"/>
      <c r="I69" s="28"/>
      <c r="J69" s="28"/>
      <c r="K69" s="24"/>
      <c r="L69" s="28"/>
      <c r="M69" s="172"/>
      <c r="N69" s="180"/>
      <c r="O69" s="180"/>
      <c r="P69" s="180"/>
      <c r="Q69" s="180"/>
      <c r="R69" s="29"/>
    </row>
    <row r="70" spans="2:47" s="1" customFormat="1" ht="10.3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</row>
    <row r="71" spans="2:47" s="1" customFormat="1" ht="29.25" customHeight="1" x14ac:dyDescent="0.3">
      <c r="B71" s="27"/>
      <c r="C71" s="212" t="s">
        <v>70</v>
      </c>
      <c r="D71" s="219"/>
      <c r="E71" s="219"/>
      <c r="F71" s="219"/>
      <c r="G71" s="219"/>
      <c r="H71" s="89"/>
      <c r="I71" s="89"/>
      <c r="J71" s="89"/>
      <c r="K71" s="89"/>
      <c r="L71" s="89"/>
      <c r="M71" s="89"/>
      <c r="N71" s="212" t="s">
        <v>71</v>
      </c>
      <c r="O71" s="180"/>
      <c r="P71" s="180"/>
      <c r="Q71" s="180"/>
      <c r="R71" s="29"/>
    </row>
    <row r="72" spans="2:47" s="1" customFormat="1" ht="10.35" customHeight="1" x14ac:dyDescent="0.3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2:47" s="1" customFormat="1" ht="29.25" customHeight="1" x14ac:dyDescent="0.3">
      <c r="B73" s="27"/>
      <c r="C73" s="96" t="s">
        <v>72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86">
        <f>N97</f>
        <v>0</v>
      </c>
      <c r="O73" s="180"/>
      <c r="P73" s="180"/>
      <c r="Q73" s="180"/>
      <c r="R73" s="29"/>
      <c r="AU73" s="13" t="s">
        <v>73</v>
      </c>
    </row>
    <row r="74" spans="2:47" s="6" customFormat="1" ht="24.95" customHeight="1" x14ac:dyDescent="0.3">
      <c r="B74" s="97"/>
      <c r="C74" s="98"/>
      <c r="D74" s="99" t="s">
        <v>74</v>
      </c>
      <c r="E74" s="98"/>
      <c r="F74" s="98"/>
      <c r="G74" s="98"/>
      <c r="H74" s="98"/>
      <c r="I74" s="98"/>
      <c r="J74" s="98"/>
      <c r="K74" s="98"/>
      <c r="L74" s="98"/>
      <c r="M74" s="98"/>
      <c r="N74" s="205">
        <f>N98</f>
        <v>0</v>
      </c>
      <c r="O74" s="206"/>
      <c r="P74" s="206"/>
      <c r="Q74" s="206"/>
      <c r="R74" s="100"/>
    </row>
    <row r="75" spans="2:47" s="7" customFormat="1" ht="20.100000000000001" customHeight="1" x14ac:dyDescent="0.3">
      <c r="B75" s="101"/>
      <c r="C75" s="102"/>
      <c r="D75" s="103" t="s">
        <v>75</v>
      </c>
      <c r="E75" s="102"/>
      <c r="F75" s="102"/>
      <c r="G75" s="102"/>
      <c r="H75" s="102"/>
      <c r="I75" s="102"/>
      <c r="J75" s="102"/>
      <c r="K75" s="102"/>
      <c r="L75" s="102"/>
      <c r="M75" s="102"/>
      <c r="N75" s="207">
        <f>N99</f>
        <v>0</v>
      </c>
      <c r="O75" s="208"/>
      <c r="P75" s="208"/>
      <c r="Q75" s="208"/>
      <c r="R75" s="104"/>
    </row>
    <row r="76" spans="2:47" s="7" customFormat="1" ht="20.100000000000001" customHeight="1" x14ac:dyDescent="0.3">
      <c r="B76" s="101"/>
      <c r="C76" s="102"/>
      <c r="D76" s="103" t="s">
        <v>76</v>
      </c>
      <c r="E76" s="102"/>
      <c r="F76" s="102"/>
      <c r="G76" s="102"/>
      <c r="H76" s="102"/>
      <c r="I76" s="102"/>
      <c r="J76" s="102"/>
      <c r="K76" s="102"/>
      <c r="L76" s="102"/>
      <c r="M76" s="102"/>
      <c r="N76" s="207">
        <f>N110</f>
        <v>0</v>
      </c>
      <c r="O76" s="208"/>
      <c r="P76" s="208"/>
      <c r="Q76" s="208"/>
      <c r="R76" s="104"/>
    </row>
    <row r="77" spans="2:47" s="1" customFormat="1" ht="21.7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47" s="1" customFormat="1" ht="29.25" customHeight="1" x14ac:dyDescent="0.3">
      <c r="B78" s="27"/>
      <c r="C78" s="96" t="s">
        <v>77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09">
        <v>0</v>
      </c>
      <c r="O78" s="180"/>
      <c r="P78" s="180"/>
      <c r="Q78" s="180"/>
      <c r="R78" s="29"/>
      <c r="T78" s="105"/>
      <c r="U78" s="106" t="s">
        <v>22</v>
      </c>
    </row>
    <row r="79" spans="2:47" s="1" customFormat="1" ht="18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47" s="1" customFormat="1" ht="29.25" customHeight="1" x14ac:dyDescent="0.3">
      <c r="B80" s="27"/>
      <c r="C80" s="88" t="s">
        <v>146</v>
      </c>
      <c r="D80" s="89"/>
      <c r="E80" s="89"/>
      <c r="F80" s="89"/>
      <c r="G80" s="89"/>
      <c r="H80" s="89"/>
      <c r="I80" s="89"/>
      <c r="J80" s="89"/>
      <c r="K80" s="89"/>
      <c r="L80" s="194">
        <f>ROUND(SUM(N73+N78),2)</f>
        <v>0</v>
      </c>
      <c r="M80" s="219"/>
      <c r="N80" s="219"/>
      <c r="O80" s="219"/>
      <c r="P80" s="219"/>
      <c r="Q80" s="219"/>
      <c r="R80" s="29"/>
    </row>
    <row r="81" spans="2:27" s="1" customFormat="1" ht="6.95" customHeight="1" x14ac:dyDescent="0.3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</row>
    <row r="85" spans="2:27" s="1" customFormat="1" ht="6.95" customHeight="1" x14ac:dyDescent="0.3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6"/>
    </row>
    <row r="86" spans="2:27" s="1" customFormat="1" ht="36.950000000000003" customHeight="1" x14ac:dyDescent="0.3">
      <c r="B86" s="27"/>
      <c r="C86" s="170" t="s">
        <v>144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29"/>
    </row>
    <row r="87" spans="2:27" s="1" customFormat="1" ht="6.9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27" s="1" customFormat="1" ht="30" customHeight="1" x14ac:dyDescent="0.3">
      <c r="B88" s="27"/>
      <c r="C88" s="24" t="s">
        <v>150</v>
      </c>
      <c r="D88" s="28"/>
      <c r="E88" s="28"/>
      <c r="F88" s="201" t="str">
        <f>F6</f>
        <v>Sanácia nelegálne umiestnených skládok v obci Kobeliarovo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28"/>
      <c r="R88" s="29"/>
    </row>
    <row r="89" spans="2:27" s="1" customFormat="1" ht="36.950000000000003" customHeight="1" x14ac:dyDescent="0.3">
      <c r="B89" s="27"/>
      <c r="C89" s="61" t="s">
        <v>67</v>
      </c>
      <c r="D89" s="28"/>
      <c r="E89" s="28"/>
      <c r="F89" s="214" t="str">
        <f>F7</f>
        <v>Parcela č. 1512</v>
      </c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28"/>
      <c r="R89" s="29"/>
    </row>
    <row r="90" spans="2:27" s="1" customFormat="1" ht="6.95" customHeight="1" x14ac:dyDescent="0.3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/>
    </row>
    <row r="91" spans="2:27" s="1" customFormat="1" ht="18" customHeight="1" x14ac:dyDescent="0.3">
      <c r="B91" s="27"/>
      <c r="C91" s="24" t="s">
        <v>13</v>
      </c>
      <c r="D91" s="28"/>
      <c r="E91" s="28"/>
      <c r="F91" s="22" t="s">
        <v>152</v>
      </c>
      <c r="G91" s="28"/>
      <c r="H91" s="28"/>
      <c r="I91" s="28"/>
      <c r="J91" s="28"/>
      <c r="K91" s="24" t="s">
        <v>14</v>
      </c>
      <c r="L91" s="28"/>
      <c r="M91" s="203"/>
      <c r="N91" s="180"/>
      <c r="O91" s="180"/>
      <c r="P91" s="180"/>
      <c r="Q91" s="28"/>
      <c r="R91" s="29"/>
    </row>
    <row r="92" spans="2:27" s="1" customFormat="1" ht="6.95" customHeight="1" x14ac:dyDescent="0.3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27" s="1" customFormat="1" ht="15" x14ac:dyDescent="0.3">
      <c r="B93" s="27"/>
      <c r="C93" s="24" t="s">
        <v>15</v>
      </c>
      <c r="D93" s="28"/>
      <c r="E93" s="28"/>
      <c r="F93" s="22" t="s">
        <v>152</v>
      </c>
      <c r="G93" s="28"/>
      <c r="H93" s="28"/>
      <c r="I93" s="28"/>
      <c r="J93" s="28"/>
      <c r="K93" s="24" t="s">
        <v>32</v>
      </c>
      <c r="L93" s="28"/>
      <c r="M93" s="172"/>
      <c r="N93" s="180"/>
      <c r="O93" s="180"/>
      <c r="P93" s="180"/>
      <c r="Q93" s="180"/>
      <c r="R93" s="29"/>
    </row>
    <row r="94" spans="2:27" s="1" customFormat="1" ht="14.45" customHeight="1" x14ac:dyDescent="0.3">
      <c r="B94" s="27"/>
      <c r="C94" s="24"/>
      <c r="D94" s="28"/>
      <c r="E94" s="28"/>
      <c r="F94" s="22"/>
      <c r="G94" s="28"/>
      <c r="H94" s="28"/>
      <c r="I94" s="28"/>
      <c r="J94" s="28"/>
      <c r="K94" s="24"/>
      <c r="L94" s="28"/>
      <c r="M94" s="172"/>
      <c r="N94" s="180"/>
      <c r="O94" s="180"/>
      <c r="P94" s="180"/>
      <c r="Q94" s="180"/>
      <c r="R94" s="29"/>
    </row>
    <row r="95" spans="2:27" s="1" customFormat="1" ht="10.35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27" s="8" customFormat="1" ht="29.25" customHeight="1" x14ac:dyDescent="0.3">
      <c r="B96" s="107"/>
      <c r="C96" s="108" t="s">
        <v>78</v>
      </c>
      <c r="D96" s="109" t="s">
        <v>79</v>
      </c>
      <c r="E96" s="109" t="s">
        <v>37</v>
      </c>
      <c r="F96" s="215" t="s">
        <v>80</v>
      </c>
      <c r="G96" s="216"/>
      <c r="H96" s="216"/>
      <c r="I96" s="216"/>
      <c r="J96" s="109" t="s">
        <v>81</v>
      </c>
      <c r="K96" s="109" t="s">
        <v>82</v>
      </c>
      <c r="L96" s="217" t="s">
        <v>83</v>
      </c>
      <c r="M96" s="216"/>
      <c r="N96" s="215" t="s">
        <v>71</v>
      </c>
      <c r="O96" s="216"/>
      <c r="P96" s="216"/>
      <c r="Q96" s="218"/>
      <c r="R96" s="110"/>
      <c r="T96" s="66" t="s">
        <v>84</v>
      </c>
      <c r="U96" s="67" t="s">
        <v>22</v>
      </c>
      <c r="V96" s="67" t="s">
        <v>85</v>
      </c>
      <c r="W96" s="67" t="s">
        <v>86</v>
      </c>
      <c r="X96" s="67" t="s">
        <v>87</v>
      </c>
      <c r="Y96" s="67" t="s">
        <v>88</v>
      </c>
      <c r="Z96" s="67" t="s">
        <v>89</v>
      </c>
      <c r="AA96" s="68" t="s">
        <v>90</v>
      </c>
    </row>
    <row r="97" spans="2:65" s="1" customFormat="1" ht="29.25" customHeight="1" x14ac:dyDescent="0.35">
      <c r="B97" s="27"/>
      <c r="C97" s="70" t="s">
        <v>68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23">
        <f>N98</f>
        <v>0</v>
      </c>
      <c r="O97" s="224"/>
      <c r="P97" s="224"/>
      <c r="Q97" s="224"/>
      <c r="R97" s="29"/>
      <c r="T97" s="69"/>
      <c r="U97" s="43"/>
      <c r="V97" s="43"/>
      <c r="W97" s="111" t="e">
        <f>W98</f>
        <v>#REF!</v>
      </c>
      <c r="X97" s="43"/>
      <c r="Y97" s="111" t="e">
        <f>Y98</f>
        <v>#REF!</v>
      </c>
      <c r="Z97" s="43"/>
      <c r="AA97" s="112" t="e">
        <f>AA98</f>
        <v>#REF!</v>
      </c>
      <c r="AT97" s="13" t="s">
        <v>54</v>
      </c>
      <c r="AU97" s="13" t="s">
        <v>73</v>
      </c>
      <c r="BK97" s="113" t="e">
        <f>BK98</f>
        <v>#REF!</v>
      </c>
    </row>
    <row r="98" spans="2:65" s="9" customFormat="1" ht="37.35" customHeight="1" x14ac:dyDescent="0.35">
      <c r="B98" s="114"/>
      <c r="C98" s="115"/>
      <c r="D98" s="116" t="s">
        <v>74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25">
        <f>N99+N110</f>
        <v>0</v>
      </c>
      <c r="O98" s="226"/>
      <c r="P98" s="226"/>
      <c r="Q98" s="226"/>
      <c r="R98" s="117"/>
      <c r="T98" s="118"/>
      <c r="U98" s="115"/>
      <c r="V98" s="115"/>
      <c r="W98" s="119" t="e">
        <f>W99+W122</f>
        <v>#REF!</v>
      </c>
      <c r="X98" s="115"/>
      <c r="Y98" s="119" t="e">
        <f>Y99+Y122</f>
        <v>#REF!</v>
      </c>
      <c r="Z98" s="115"/>
      <c r="AA98" s="120" t="e">
        <f>AA99+AA122</f>
        <v>#REF!</v>
      </c>
      <c r="AR98" s="121" t="s">
        <v>61</v>
      </c>
      <c r="AT98" s="122" t="s">
        <v>54</v>
      </c>
      <c r="AU98" s="122" t="s">
        <v>55</v>
      </c>
      <c r="AY98" s="121" t="s">
        <v>91</v>
      </c>
      <c r="BK98" s="123" t="e">
        <f>BK99+BK122</f>
        <v>#REF!</v>
      </c>
    </row>
    <row r="99" spans="2:65" s="9" customFormat="1" ht="20.100000000000001" customHeight="1" x14ac:dyDescent="0.3">
      <c r="B99" s="114"/>
      <c r="C99" s="115"/>
      <c r="D99" s="124" t="s">
        <v>75</v>
      </c>
      <c r="E99" s="124"/>
      <c r="F99" s="124"/>
      <c r="G99" s="124"/>
      <c r="H99" s="124"/>
      <c r="I99" s="124"/>
      <c r="J99" s="124"/>
      <c r="K99" s="124"/>
      <c r="L99" s="124"/>
      <c r="M99" s="124"/>
      <c r="N99" s="227">
        <f>SUM(N100:Q109)</f>
        <v>0</v>
      </c>
      <c r="O99" s="228"/>
      <c r="P99" s="228"/>
      <c r="Q99" s="228"/>
      <c r="R99" s="117"/>
      <c r="T99" s="118"/>
      <c r="U99" s="115"/>
      <c r="V99" s="115"/>
      <c r="W99" s="119" t="e">
        <f>SUM(W102:W121)</f>
        <v>#REF!</v>
      </c>
      <c r="X99" s="115"/>
      <c r="Y99" s="119" t="e">
        <f>SUM(Y102:Y121)</f>
        <v>#REF!</v>
      </c>
      <c r="Z99" s="115"/>
      <c r="AA99" s="120" t="e">
        <f>SUM(AA102:AA121)</f>
        <v>#REF!</v>
      </c>
      <c r="AR99" s="121" t="s">
        <v>61</v>
      </c>
      <c r="AT99" s="122" t="s">
        <v>54</v>
      </c>
      <c r="AU99" s="122" t="s">
        <v>61</v>
      </c>
      <c r="AY99" s="121" t="s">
        <v>91</v>
      </c>
      <c r="BK99" s="123" t="e">
        <f>SUM(BK102:BK121)</f>
        <v>#REF!</v>
      </c>
    </row>
    <row r="100" spans="2:65" s="9" customFormat="1" ht="37.5" customHeight="1" x14ac:dyDescent="0.3">
      <c r="B100" s="114"/>
      <c r="C100" s="148">
        <v>1</v>
      </c>
      <c r="D100" s="148" t="s">
        <v>92</v>
      </c>
      <c r="E100" s="127" t="s">
        <v>142</v>
      </c>
      <c r="F100" s="220" t="s">
        <v>143</v>
      </c>
      <c r="G100" s="221"/>
      <c r="H100" s="221"/>
      <c r="I100" s="221"/>
      <c r="J100" s="128" t="s">
        <v>93</v>
      </c>
      <c r="K100" s="154">
        <v>2700</v>
      </c>
      <c r="L100" s="222"/>
      <c r="M100" s="221"/>
      <c r="N100" s="222">
        <f t="shared" ref="N100" si="0">ROUND(L100*K100,3)</f>
        <v>0</v>
      </c>
      <c r="O100" s="221"/>
      <c r="P100" s="221"/>
      <c r="Q100" s="221"/>
      <c r="R100" s="117"/>
      <c r="T100" s="118"/>
      <c r="U100" s="115"/>
      <c r="V100" s="115"/>
      <c r="W100" s="119"/>
      <c r="X100" s="115"/>
      <c r="Y100" s="119"/>
      <c r="Z100" s="115"/>
      <c r="AA100" s="120"/>
      <c r="AR100" s="121"/>
      <c r="AT100" s="122"/>
      <c r="AU100" s="122"/>
      <c r="AY100" s="121"/>
      <c r="BK100" s="123"/>
    </row>
    <row r="101" spans="2:65" s="9" customFormat="1" ht="37.5" customHeight="1" x14ac:dyDescent="0.3">
      <c r="B101" s="114"/>
      <c r="C101" s="126">
        <v>2</v>
      </c>
      <c r="D101" s="126" t="s">
        <v>92</v>
      </c>
      <c r="E101" s="127" t="s">
        <v>127</v>
      </c>
      <c r="F101" s="220" t="s">
        <v>128</v>
      </c>
      <c r="G101" s="221"/>
      <c r="H101" s="221"/>
      <c r="I101" s="221"/>
      <c r="J101" s="128" t="s">
        <v>103</v>
      </c>
      <c r="K101" s="142">
        <v>540</v>
      </c>
      <c r="L101" s="222"/>
      <c r="M101" s="221"/>
      <c r="N101" s="222">
        <f t="shared" ref="N101" si="1">ROUND(L101*K101,3)</f>
        <v>0</v>
      </c>
      <c r="O101" s="221"/>
      <c r="P101" s="221"/>
      <c r="Q101" s="221"/>
      <c r="R101" s="117"/>
      <c r="T101" s="118"/>
      <c r="U101" s="115"/>
      <c r="V101" s="115"/>
      <c r="W101" s="119"/>
      <c r="X101" s="115"/>
      <c r="Y101" s="119"/>
      <c r="Z101" s="115"/>
      <c r="AA101" s="120"/>
      <c r="AR101" s="121"/>
      <c r="AT101" s="122"/>
      <c r="AU101" s="122"/>
      <c r="AY101" s="121"/>
      <c r="BK101" s="123"/>
    </row>
    <row r="102" spans="2:65" s="1" customFormat="1" ht="31.5" customHeight="1" x14ac:dyDescent="0.3">
      <c r="B102" s="125"/>
      <c r="C102" s="126">
        <v>3</v>
      </c>
      <c r="D102" s="126" t="s">
        <v>92</v>
      </c>
      <c r="E102" s="127" t="s">
        <v>129</v>
      </c>
      <c r="F102" s="220" t="s">
        <v>130</v>
      </c>
      <c r="G102" s="221"/>
      <c r="H102" s="221"/>
      <c r="I102" s="221"/>
      <c r="J102" s="128" t="s">
        <v>93</v>
      </c>
      <c r="K102" s="142">
        <v>540</v>
      </c>
      <c r="L102" s="222"/>
      <c r="M102" s="221"/>
      <c r="N102" s="222">
        <f t="shared" ref="N102" si="2">ROUND(L102*K102,3)</f>
        <v>0</v>
      </c>
      <c r="O102" s="221"/>
      <c r="P102" s="221"/>
      <c r="Q102" s="221"/>
      <c r="R102" s="130"/>
      <c r="T102" s="131" t="s">
        <v>3</v>
      </c>
      <c r="U102" s="36" t="s">
        <v>25</v>
      </c>
      <c r="V102" s="132">
        <v>0.16300000000000001</v>
      </c>
      <c r="W102" s="132" t="e">
        <f>V102*#REF!</f>
        <v>#REF!</v>
      </c>
      <c r="X102" s="132">
        <v>0</v>
      </c>
      <c r="Y102" s="132" t="e">
        <f>X102*#REF!</f>
        <v>#REF!</v>
      </c>
      <c r="Z102" s="132">
        <v>0</v>
      </c>
      <c r="AA102" s="133" t="e">
        <f>Z102*#REF!</f>
        <v>#REF!</v>
      </c>
      <c r="AR102" s="13" t="s">
        <v>94</v>
      </c>
      <c r="AT102" s="13" t="s">
        <v>92</v>
      </c>
      <c r="AU102" s="13" t="s">
        <v>95</v>
      </c>
      <c r="AY102" s="13" t="s">
        <v>91</v>
      </c>
      <c r="BE102" s="134">
        <f>IF(U102="základná",#REF!,0)</f>
        <v>0</v>
      </c>
      <c r="BF102" s="134" t="e">
        <f>IF(U102="znížená",#REF!,0)</f>
        <v>#REF!</v>
      </c>
      <c r="BG102" s="134">
        <f>IF(U102="zákl. prenesená",#REF!,0)</f>
        <v>0</v>
      </c>
      <c r="BH102" s="134">
        <f>IF(U102="zníž. prenesená",#REF!,0)</f>
        <v>0</v>
      </c>
      <c r="BI102" s="134">
        <f>IF(U102="nulová",#REF!,0)</f>
        <v>0</v>
      </c>
      <c r="BJ102" s="13" t="s">
        <v>95</v>
      </c>
      <c r="BK102" s="135" t="e">
        <f>ROUND(#REF!*#REF!,3)</f>
        <v>#REF!</v>
      </c>
      <c r="BL102" s="13" t="s">
        <v>94</v>
      </c>
      <c r="BM102" s="13" t="s">
        <v>96</v>
      </c>
    </row>
    <row r="103" spans="2:65" s="1" customFormat="1" ht="31.5" customHeight="1" x14ac:dyDescent="0.3">
      <c r="B103" s="125"/>
      <c r="C103" s="148">
        <v>4</v>
      </c>
      <c r="D103" s="148" t="s">
        <v>92</v>
      </c>
      <c r="E103" s="149" t="s">
        <v>123</v>
      </c>
      <c r="F103" s="229" t="s">
        <v>124</v>
      </c>
      <c r="G103" s="230"/>
      <c r="H103" s="230"/>
      <c r="I103" s="230"/>
      <c r="J103" s="150" t="s">
        <v>93</v>
      </c>
      <c r="K103" s="142">
        <v>540</v>
      </c>
      <c r="L103" s="222"/>
      <c r="M103" s="221"/>
      <c r="N103" s="222">
        <f t="shared" ref="N103:N104" si="3">ROUND(L103*K103,3)</f>
        <v>0</v>
      </c>
      <c r="O103" s="221"/>
      <c r="P103" s="221"/>
      <c r="Q103" s="221"/>
      <c r="R103" s="130"/>
      <c r="T103" s="131" t="s">
        <v>3</v>
      </c>
      <c r="U103" s="36" t="s">
        <v>25</v>
      </c>
      <c r="V103" s="132">
        <v>5.8760000000000003</v>
      </c>
      <c r="W103" s="132" t="e">
        <f>V103*#REF!</f>
        <v>#REF!</v>
      </c>
      <c r="X103" s="132">
        <v>0</v>
      </c>
      <c r="Y103" s="132" t="e">
        <f>X103*#REF!</f>
        <v>#REF!</v>
      </c>
      <c r="Z103" s="132">
        <v>0</v>
      </c>
      <c r="AA103" s="133" t="e">
        <f>Z103*#REF!</f>
        <v>#REF!</v>
      </c>
      <c r="AR103" s="13" t="s">
        <v>94</v>
      </c>
      <c r="AT103" s="13" t="s">
        <v>92</v>
      </c>
      <c r="AU103" s="13" t="s">
        <v>95</v>
      </c>
      <c r="AY103" s="13" t="s">
        <v>91</v>
      </c>
      <c r="BE103" s="134">
        <f>IF(U103="základná",#REF!,0)</f>
        <v>0</v>
      </c>
      <c r="BF103" s="134" t="e">
        <f>IF(U103="znížená",#REF!,0)</f>
        <v>#REF!</v>
      </c>
      <c r="BG103" s="134">
        <f>IF(U103="zákl. prenesená",#REF!,0)</f>
        <v>0</v>
      </c>
      <c r="BH103" s="134">
        <f>IF(U103="zníž. prenesená",#REF!,0)</f>
        <v>0</v>
      </c>
      <c r="BI103" s="134">
        <f>IF(U103="nulová",#REF!,0)</f>
        <v>0</v>
      </c>
      <c r="BJ103" s="13" t="s">
        <v>95</v>
      </c>
      <c r="BK103" s="135" t="e">
        <f>ROUND(#REF!*#REF!,3)</f>
        <v>#REF!</v>
      </c>
      <c r="BL103" s="13" t="s">
        <v>94</v>
      </c>
      <c r="BM103" s="13" t="s">
        <v>97</v>
      </c>
    </row>
    <row r="104" spans="2:65" s="1" customFormat="1" ht="31.5" customHeight="1" x14ac:dyDescent="0.3">
      <c r="B104" s="125"/>
      <c r="C104" s="126">
        <v>5</v>
      </c>
      <c r="D104" s="126" t="s">
        <v>137</v>
      </c>
      <c r="E104" s="127" t="s">
        <v>138</v>
      </c>
      <c r="F104" s="220" t="s">
        <v>139</v>
      </c>
      <c r="G104" s="221"/>
      <c r="H104" s="221"/>
      <c r="I104" s="221"/>
      <c r="J104" s="128" t="s">
        <v>140</v>
      </c>
      <c r="K104" s="153">
        <v>55</v>
      </c>
      <c r="L104" s="222"/>
      <c r="M104" s="221"/>
      <c r="N104" s="222">
        <f t="shared" si="3"/>
        <v>0</v>
      </c>
      <c r="O104" s="221"/>
      <c r="P104" s="221"/>
      <c r="Q104" s="221"/>
      <c r="R104" s="130"/>
      <c r="T104" s="131"/>
      <c r="U104" s="36"/>
      <c r="V104" s="132"/>
      <c r="W104" s="132"/>
      <c r="X104" s="132"/>
      <c r="Y104" s="132"/>
      <c r="Z104" s="132"/>
      <c r="AA104" s="133"/>
      <c r="AR104" s="13"/>
      <c r="AT104" s="13"/>
      <c r="AU104" s="13"/>
      <c r="AY104" s="13"/>
      <c r="BE104" s="134"/>
      <c r="BF104" s="134"/>
      <c r="BG104" s="134"/>
      <c r="BH104" s="134"/>
      <c r="BI104" s="134"/>
      <c r="BJ104" s="13"/>
      <c r="BK104" s="135"/>
      <c r="BL104" s="13"/>
      <c r="BM104" s="13"/>
    </row>
    <row r="105" spans="2:65" s="1" customFormat="1" ht="31.5" customHeight="1" x14ac:dyDescent="0.3">
      <c r="B105" s="125"/>
      <c r="C105" s="126">
        <v>6</v>
      </c>
      <c r="D105" s="148" t="s">
        <v>92</v>
      </c>
      <c r="E105" s="149" t="s">
        <v>101</v>
      </c>
      <c r="F105" s="229" t="s">
        <v>102</v>
      </c>
      <c r="G105" s="230"/>
      <c r="H105" s="230"/>
      <c r="I105" s="230"/>
      <c r="J105" s="150" t="s">
        <v>103</v>
      </c>
      <c r="K105" s="129">
        <v>540</v>
      </c>
      <c r="L105" s="222"/>
      <c r="M105" s="221"/>
      <c r="N105" s="222">
        <f t="shared" ref="N105:N109" si="4">ROUND(L105*K105,3)</f>
        <v>0</v>
      </c>
      <c r="O105" s="221"/>
      <c r="P105" s="221"/>
      <c r="Q105" s="221"/>
      <c r="R105" s="130"/>
      <c r="T105" s="131" t="s">
        <v>3</v>
      </c>
      <c r="U105" s="36" t="s">
        <v>25</v>
      </c>
      <c r="V105" s="132">
        <v>5.8760000000000003</v>
      </c>
      <c r="W105" s="132" t="e">
        <f>V105*#REF!</f>
        <v>#REF!</v>
      </c>
      <c r="X105" s="132">
        <v>0</v>
      </c>
      <c r="Y105" s="132" t="e">
        <f>X105*#REF!</f>
        <v>#REF!</v>
      </c>
      <c r="Z105" s="132">
        <v>0</v>
      </c>
      <c r="AA105" s="133" t="e">
        <f>Z105*#REF!</f>
        <v>#REF!</v>
      </c>
      <c r="AR105" s="13" t="s">
        <v>94</v>
      </c>
      <c r="AT105" s="13" t="s">
        <v>92</v>
      </c>
      <c r="AU105" s="13" t="s">
        <v>95</v>
      </c>
      <c r="AY105" s="13" t="s">
        <v>91</v>
      </c>
      <c r="BE105" s="134">
        <f>IF(U105="základná",#REF!,0)</f>
        <v>0</v>
      </c>
      <c r="BF105" s="134" t="e">
        <f>IF(U105="znížená",#REF!,0)</f>
        <v>#REF!</v>
      </c>
      <c r="BG105" s="134">
        <f>IF(U105="zákl. prenesená",#REF!,0)</f>
        <v>0</v>
      </c>
      <c r="BH105" s="134">
        <f>IF(U105="zníž. prenesená",#REF!,0)</f>
        <v>0</v>
      </c>
      <c r="BI105" s="134">
        <f>IF(U105="nulová",#REF!,0)</f>
        <v>0</v>
      </c>
      <c r="BJ105" s="13" t="s">
        <v>95</v>
      </c>
      <c r="BK105" s="135" t="e">
        <f>ROUND(#REF!*#REF!,3)</f>
        <v>#REF!</v>
      </c>
      <c r="BL105" s="13" t="s">
        <v>94</v>
      </c>
      <c r="BM105" s="13" t="s">
        <v>98</v>
      </c>
    </row>
    <row r="106" spans="2:65" s="1" customFormat="1" ht="31.5" customHeight="1" x14ac:dyDescent="0.3">
      <c r="B106" s="125"/>
      <c r="C106" s="148">
        <v>7</v>
      </c>
      <c r="D106" s="148" t="s">
        <v>92</v>
      </c>
      <c r="E106" s="149" t="s">
        <v>105</v>
      </c>
      <c r="F106" s="229" t="s">
        <v>106</v>
      </c>
      <c r="G106" s="230"/>
      <c r="H106" s="230"/>
      <c r="I106" s="230"/>
      <c r="J106" s="150" t="s">
        <v>93</v>
      </c>
      <c r="K106" s="129">
        <v>2700</v>
      </c>
      <c r="L106" s="222"/>
      <c r="M106" s="221"/>
      <c r="N106" s="222">
        <f t="shared" si="4"/>
        <v>0</v>
      </c>
      <c r="O106" s="221"/>
      <c r="P106" s="221"/>
      <c r="Q106" s="221"/>
      <c r="R106" s="130"/>
      <c r="T106" s="131" t="s">
        <v>3</v>
      </c>
      <c r="U106" s="36" t="s">
        <v>25</v>
      </c>
      <c r="V106" s="132">
        <v>0.46600000000000003</v>
      </c>
      <c r="W106" s="132" t="e">
        <f>V106*#REF!</f>
        <v>#REF!</v>
      </c>
      <c r="X106" s="132">
        <v>0</v>
      </c>
      <c r="Y106" s="132" t="e">
        <f>X106*#REF!</f>
        <v>#REF!</v>
      </c>
      <c r="Z106" s="132">
        <v>0</v>
      </c>
      <c r="AA106" s="133" t="e">
        <f>Z106*#REF!</f>
        <v>#REF!</v>
      </c>
      <c r="AR106" s="13" t="s">
        <v>94</v>
      </c>
      <c r="AT106" s="13" t="s">
        <v>92</v>
      </c>
      <c r="AU106" s="13" t="s">
        <v>95</v>
      </c>
      <c r="AY106" s="13" t="s">
        <v>91</v>
      </c>
      <c r="BE106" s="134">
        <f>IF(U106="základná",#REF!,0)</f>
        <v>0</v>
      </c>
      <c r="BF106" s="134" t="e">
        <f>IF(U106="znížená",#REF!,0)</f>
        <v>#REF!</v>
      </c>
      <c r="BG106" s="134">
        <f>IF(U106="zákl. prenesená",#REF!,0)</f>
        <v>0</v>
      </c>
      <c r="BH106" s="134">
        <f>IF(U106="zníž. prenesená",#REF!,0)</f>
        <v>0</v>
      </c>
      <c r="BI106" s="134">
        <f>IF(U106="nulová",#REF!,0)</f>
        <v>0</v>
      </c>
      <c r="BJ106" s="13" t="s">
        <v>95</v>
      </c>
      <c r="BK106" s="135" t="e">
        <f>ROUND(#REF!*#REF!,3)</f>
        <v>#REF!</v>
      </c>
      <c r="BL106" s="13" t="s">
        <v>94</v>
      </c>
      <c r="BM106" s="13" t="s">
        <v>99</v>
      </c>
    </row>
    <row r="107" spans="2:65" s="1" customFormat="1" ht="31.5" customHeight="1" x14ac:dyDescent="0.3">
      <c r="B107" s="125"/>
      <c r="C107" s="126">
        <v>8</v>
      </c>
      <c r="D107" s="148" t="s">
        <v>92</v>
      </c>
      <c r="E107" s="149" t="s">
        <v>125</v>
      </c>
      <c r="F107" s="229" t="s">
        <v>126</v>
      </c>
      <c r="G107" s="230"/>
      <c r="H107" s="230"/>
      <c r="I107" s="230"/>
      <c r="J107" s="150" t="s">
        <v>103</v>
      </c>
      <c r="K107" s="142">
        <v>540</v>
      </c>
      <c r="L107" s="222"/>
      <c r="M107" s="221"/>
      <c r="N107" s="222">
        <f t="shared" ref="N107" si="5">ROUND(L107*K107,3)</f>
        <v>0</v>
      </c>
      <c r="O107" s="221"/>
      <c r="P107" s="221"/>
      <c r="Q107" s="221"/>
      <c r="R107" s="130"/>
      <c r="T107" s="131" t="s">
        <v>3</v>
      </c>
      <c r="U107" s="36" t="s">
        <v>25</v>
      </c>
      <c r="V107" s="132">
        <v>0.83699999999999997</v>
      </c>
      <c r="W107" s="132" t="e">
        <f>V107*#REF!</f>
        <v>#REF!</v>
      </c>
      <c r="X107" s="132">
        <v>0</v>
      </c>
      <c r="Y107" s="132" t="e">
        <f>X107*#REF!</f>
        <v>#REF!</v>
      </c>
      <c r="Z107" s="132">
        <v>0</v>
      </c>
      <c r="AA107" s="133" t="e">
        <f>Z107*#REF!</f>
        <v>#REF!</v>
      </c>
      <c r="AR107" s="13" t="s">
        <v>94</v>
      </c>
      <c r="AT107" s="13" t="s">
        <v>92</v>
      </c>
      <c r="AU107" s="13" t="s">
        <v>95</v>
      </c>
      <c r="AY107" s="13" t="s">
        <v>91</v>
      </c>
      <c r="BE107" s="134">
        <f>IF(U107="základná",#REF!,0)</f>
        <v>0</v>
      </c>
      <c r="BF107" s="134" t="e">
        <f>IF(U107="znížená",#REF!,0)</f>
        <v>#REF!</v>
      </c>
      <c r="BG107" s="134">
        <f>IF(U107="zákl. prenesená",#REF!,0)</f>
        <v>0</v>
      </c>
      <c r="BH107" s="134">
        <f>IF(U107="zníž. prenesená",#REF!,0)</f>
        <v>0</v>
      </c>
      <c r="BI107" s="134">
        <f>IF(U107="nulová",#REF!,0)</f>
        <v>0</v>
      </c>
      <c r="BJ107" s="13" t="s">
        <v>95</v>
      </c>
      <c r="BK107" s="135" t="e">
        <f>ROUND(#REF!*#REF!,3)</f>
        <v>#REF!</v>
      </c>
      <c r="BL107" s="13" t="s">
        <v>94</v>
      </c>
      <c r="BM107" s="13" t="s">
        <v>100</v>
      </c>
    </row>
    <row r="108" spans="2:65" s="1" customFormat="1" ht="31.5" customHeight="1" x14ac:dyDescent="0.3">
      <c r="B108" s="125"/>
      <c r="C108" s="126">
        <v>9</v>
      </c>
      <c r="D108" s="148" t="s">
        <v>92</v>
      </c>
      <c r="E108" s="149" t="s">
        <v>110</v>
      </c>
      <c r="F108" s="229" t="s">
        <v>111</v>
      </c>
      <c r="G108" s="230"/>
      <c r="H108" s="230"/>
      <c r="I108" s="230"/>
      <c r="J108" s="150" t="s">
        <v>93</v>
      </c>
      <c r="K108" s="129">
        <v>2700</v>
      </c>
      <c r="L108" s="222"/>
      <c r="M108" s="221"/>
      <c r="N108" s="222">
        <f t="shared" si="4"/>
        <v>0</v>
      </c>
      <c r="O108" s="221"/>
      <c r="P108" s="221"/>
      <c r="Q108" s="221"/>
      <c r="R108" s="130"/>
      <c r="T108" s="131"/>
      <c r="U108" s="36"/>
      <c r="V108" s="132"/>
      <c r="W108" s="132"/>
      <c r="X108" s="132"/>
      <c r="Y108" s="132"/>
      <c r="Z108" s="132"/>
      <c r="AA108" s="133"/>
      <c r="AR108" s="13"/>
      <c r="AT108" s="13"/>
      <c r="AU108" s="13"/>
      <c r="AY108" s="13"/>
      <c r="BE108" s="134"/>
      <c r="BF108" s="134"/>
      <c r="BG108" s="134"/>
      <c r="BH108" s="134"/>
      <c r="BI108" s="134"/>
      <c r="BJ108" s="13"/>
      <c r="BK108" s="135" t="e">
        <f>ROUND(#REF!*#REF!,3)</f>
        <v>#REF!</v>
      </c>
      <c r="BL108" s="13"/>
      <c r="BM108" s="13"/>
    </row>
    <row r="109" spans="2:65" s="1" customFormat="1" ht="31.5" customHeight="1" x14ac:dyDescent="0.3">
      <c r="B109" s="125"/>
      <c r="C109" s="148">
        <v>10</v>
      </c>
      <c r="D109" s="148" t="s">
        <v>92</v>
      </c>
      <c r="E109" s="149" t="s">
        <v>113</v>
      </c>
      <c r="F109" s="229" t="s">
        <v>114</v>
      </c>
      <c r="G109" s="230"/>
      <c r="H109" s="230"/>
      <c r="I109" s="230"/>
      <c r="J109" s="150" t="s">
        <v>93</v>
      </c>
      <c r="K109" s="129">
        <v>2700</v>
      </c>
      <c r="L109" s="222"/>
      <c r="M109" s="221"/>
      <c r="N109" s="222">
        <f t="shared" si="4"/>
        <v>0</v>
      </c>
      <c r="O109" s="221"/>
      <c r="P109" s="221"/>
      <c r="Q109" s="221"/>
      <c r="R109" s="130"/>
      <c r="T109" s="131"/>
      <c r="U109" s="36"/>
      <c r="V109" s="132"/>
      <c r="W109" s="132"/>
      <c r="X109" s="132"/>
      <c r="Y109" s="132"/>
      <c r="Z109" s="132"/>
      <c r="AA109" s="133"/>
      <c r="AR109" s="13"/>
      <c r="AT109" s="13"/>
      <c r="AU109" s="13"/>
      <c r="AY109" s="13"/>
      <c r="BE109" s="134"/>
      <c r="BF109" s="134"/>
      <c r="BG109" s="134"/>
      <c r="BH109" s="134"/>
      <c r="BI109" s="134"/>
      <c r="BJ109" s="13"/>
      <c r="BK109" s="135" t="e">
        <f>ROUND(#REF!*#REF!,3)</f>
        <v>#REF!</v>
      </c>
      <c r="BL109" s="13"/>
      <c r="BM109" s="13"/>
    </row>
    <row r="110" spans="2:65" s="1" customFormat="1" ht="51.75" customHeight="1" x14ac:dyDescent="0.3">
      <c r="B110" s="125"/>
      <c r="C110" s="126"/>
      <c r="D110" s="124" t="s">
        <v>76</v>
      </c>
      <c r="E110" s="124"/>
      <c r="F110" s="124"/>
      <c r="G110" s="124"/>
      <c r="H110" s="124"/>
      <c r="I110" s="124"/>
      <c r="J110" s="124"/>
      <c r="K110" s="124"/>
      <c r="L110" s="124"/>
      <c r="M110" s="124"/>
      <c r="N110" s="211">
        <f>SUM(N111:Q114)</f>
        <v>0</v>
      </c>
      <c r="O110" s="211"/>
      <c r="P110" s="211"/>
      <c r="Q110" s="211"/>
      <c r="R110" s="130"/>
      <c r="T110" s="131"/>
      <c r="U110" s="36"/>
      <c r="V110" s="132"/>
      <c r="W110" s="132"/>
      <c r="X110" s="132"/>
      <c r="Y110" s="132"/>
      <c r="Z110" s="132"/>
      <c r="AA110" s="133"/>
      <c r="AR110" s="13"/>
      <c r="AT110" s="13"/>
      <c r="AU110" s="13"/>
      <c r="AY110" s="13"/>
      <c r="BE110" s="134"/>
      <c r="BF110" s="134"/>
      <c r="BG110" s="134"/>
      <c r="BH110" s="134"/>
      <c r="BI110" s="134"/>
      <c r="BJ110" s="13"/>
      <c r="BK110" s="135" t="e">
        <f>ROUND(#REF!*#REF!,3)</f>
        <v>#REF!</v>
      </c>
      <c r="BL110" s="13"/>
      <c r="BM110" s="13"/>
    </row>
    <row r="111" spans="2:65" s="1" customFormat="1" ht="34.5" customHeight="1" x14ac:dyDescent="0.3">
      <c r="B111" s="125"/>
      <c r="C111" s="148">
        <v>11</v>
      </c>
      <c r="D111" s="148" t="s">
        <v>92</v>
      </c>
      <c r="E111" s="149" t="s">
        <v>131</v>
      </c>
      <c r="F111" s="229" t="s">
        <v>132</v>
      </c>
      <c r="G111" s="230"/>
      <c r="H111" s="230"/>
      <c r="I111" s="230"/>
      <c r="J111" s="150" t="s">
        <v>116</v>
      </c>
      <c r="K111" s="151">
        <v>510.3</v>
      </c>
      <c r="L111" s="234"/>
      <c r="M111" s="230"/>
      <c r="N111" s="231">
        <f t="shared" ref="N111" si="6">ROUND(L111*K111,3)</f>
        <v>0</v>
      </c>
      <c r="O111" s="232"/>
      <c r="P111" s="232"/>
      <c r="Q111" s="233"/>
      <c r="R111" s="130"/>
      <c r="T111" s="131"/>
      <c r="U111" s="36"/>
      <c r="V111" s="132"/>
      <c r="W111" s="132"/>
      <c r="X111" s="132"/>
      <c r="Y111" s="132"/>
      <c r="Z111" s="132"/>
      <c r="AA111" s="133"/>
      <c r="AR111" s="13"/>
      <c r="AT111" s="13"/>
      <c r="AU111" s="13"/>
      <c r="AY111" s="13"/>
      <c r="BE111" s="134"/>
      <c r="BF111" s="134"/>
      <c r="BG111" s="134"/>
      <c r="BH111" s="134"/>
      <c r="BI111" s="134"/>
      <c r="BJ111" s="13"/>
      <c r="BK111" s="135" t="e">
        <f>ROUND(#REF!*#REF!,3)</f>
        <v>#REF!</v>
      </c>
      <c r="BL111" s="13"/>
      <c r="BM111" s="13"/>
    </row>
    <row r="112" spans="2:65" s="1" customFormat="1" ht="25.5" customHeight="1" x14ac:dyDescent="0.3">
      <c r="B112" s="125"/>
      <c r="C112" s="148">
        <v>12</v>
      </c>
      <c r="D112" s="148">
        <v>13</v>
      </c>
      <c r="E112" s="149" t="s">
        <v>133</v>
      </c>
      <c r="F112" s="229" t="s">
        <v>141</v>
      </c>
      <c r="G112" s="230"/>
      <c r="H112" s="230"/>
      <c r="I112" s="230"/>
      <c r="J112" s="150" t="s">
        <v>116</v>
      </c>
      <c r="K112" s="151">
        <v>510.3</v>
      </c>
      <c r="L112" s="234"/>
      <c r="M112" s="230"/>
      <c r="N112" s="231">
        <f t="shared" ref="N112:N114" si="7">ROUND(L112*K112,3)</f>
        <v>0</v>
      </c>
      <c r="O112" s="232"/>
      <c r="P112" s="232"/>
      <c r="Q112" s="233"/>
      <c r="R112" s="130"/>
      <c r="S112" s="146"/>
      <c r="T112" s="131"/>
      <c r="U112" s="36"/>
      <c r="V112" s="132"/>
      <c r="W112" s="132"/>
      <c r="X112" s="132"/>
      <c r="Y112" s="132"/>
      <c r="Z112" s="132"/>
      <c r="AA112" s="133"/>
      <c r="AR112" s="13"/>
      <c r="AT112" s="13"/>
      <c r="AU112" s="13"/>
      <c r="AY112" s="13"/>
      <c r="BE112" s="134"/>
      <c r="BF112" s="134"/>
      <c r="BG112" s="134"/>
      <c r="BH112" s="134"/>
      <c r="BI112" s="134"/>
      <c r="BJ112" s="13"/>
      <c r="BK112" s="135">
        <f>ROUND(L101*K101,3)</f>
        <v>0</v>
      </c>
      <c r="BL112" s="13"/>
      <c r="BM112" s="13"/>
    </row>
    <row r="113" spans="1:65" s="1" customFormat="1" ht="27" customHeight="1" x14ac:dyDescent="0.3">
      <c r="B113" s="125"/>
      <c r="C113" s="148">
        <v>13</v>
      </c>
      <c r="D113" s="148" t="s">
        <v>92</v>
      </c>
      <c r="E113" s="155">
        <v>979089012</v>
      </c>
      <c r="F113" s="229" t="s">
        <v>136</v>
      </c>
      <c r="G113" s="230"/>
      <c r="H113" s="230"/>
      <c r="I113" s="230"/>
      <c r="J113" s="150" t="s">
        <v>116</v>
      </c>
      <c r="K113" s="151">
        <v>510.3</v>
      </c>
      <c r="L113" s="234"/>
      <c r="M113" s="230"/>
      <c r="N113" s="231">
        <f t="shared" si="7"/>
        <v>0</v>
      </c>
      <c r="O113" s="232"/>
      <c r="P113" s="232"/>
      <c r="Q113" s="233"/>
      <c r="R113" s="130"/>
      <c r="T113" s="131"/>
      <c r="U113" s="36"/>
      <c r="V113" s="132"/>
      <c r="W113" s="132"/>
      <c r="X113" s="132"/>
      <c r="Y113" s="132"/>
      <c r="Z113" s="132"/>
      <c r="AA113" s="133"/>
      <c r="AR113" s="13"/>
      <c r="AT113" s="13"/>
      <c r="AU113" s="13"/>
      <c r="AY113" s="13"/>
      <c r="BE113" s="134"/>
      <c r="BF113" s="134"/>
      <c r="BG113" s="134"/>
      <c r="BH113" s="134"/>
      <c r="BI113" s="134"/>
      <c r="BJ113" s="13"/>
      <c r="BK113" s="135">
        <f>ROUND(L102*K102,3)</f>
        <v>0</v>
      </c>
      <c r="BL113" s="13"/>
      <c r="BM113" s="13"/>
    </row>
    <row r="114" spans="1:65" s="1" customFormat="1" ht="38.25" customHeight="1" x14ac:dyDescent="0.3">
      <c r="B114" s="125"/>
      <c r="C114" s="148">
        <v>14</v>
      </c>
      <c r="D114" s="148" t="s">
        <v>92</v>
      </c>
      <c r="E114" s="149" t="s">
        <v>134</v>
      </c>
      <c r="F114" s="229" t="s">
        <v>135</v>
      </c>
      <c r="G114" s="230"/>
      <c r="H114" s="230"/>
      <c r="I114" s="230"/>
      <c r="J114" s="150" t="s">
        <v>116</v>
      </c>
      <c r="K114" s="151">
        <v>510.3</v>
      </c>
      <c r="L114" s="234"/>
      <c r="M114" s="230"/>
      <c r="N114" s="231">
        <f t="shared" si="7"/>
        <v>0</v>
      </c>
      <c r="O114" s="232"/>
      <c r="P114" s="232"/>
      <c r="Q114" s="233"/>
      <c r="R114" s="130"/>
      <c r="T114" s="131"/>
      <c r="U114" s="36"/>
      <c r="V114" s="132"/>
      <c r="W114" s="132"/>
      <c r="X114" s="132"/>
      <c r="Y114" s="132"/>
      <c r="Z114" s="132"/>
      <c r="AA114" s="133"/>
      <c r="AR114" s="13"/>
      <c r="AT114" s="13"/>
      <c r="AU114" s="13"/>
      <c r="AY114" s="13"/>
      <c r="BE114" s="134"/>
      <c r="BF114" s="134"/>
      <c r="BG114" s="134"/>
      <c r="BH114" s="134"/>
      <c r="BI114" s="134"/>
      <c r="BJ114" s="13"/>
      <c r="BK114" s="135">
        <f>ROUND(L103*K103,3)</f>
        <v>0</v>
      </c>
      <c r="BL114" s="13"/>
      <c r="BM114" s="13"/>
    </row>
    <row r="115" spans="1:65" s="1" customFormat="1" ht="31.5" customHeight="1" x14ac:dyDescent="0.3">
      <c r="B115" s="125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130"/>
      <c r="T115" s="131" t="s">
        <v>3</v>
      </c>
      <c r="U115" s="36" t="s">
        <v>25</v>
      </c>
      <c r="V115" s="132">
        <v>8.6999999999999994E-2</v>
      </c>
      <c r="W115" s="132">
        <f>V115*K105</f>
        <v>46.98</v>
      </c>
      <c r="X115" s="132">
        <v>0</v>
      </c>
      <c r="Y115" s="132">
        <f>X115*K105</f>
        <v>0</v>
      </c>
      <c r="Z115" s="132">
        <v>0</v>
      </c>
      <c r="AA115" s="133">
        <f>Z115*K105</f>
        <v>0</v>
      </c>
      <c r="AR115" s="13" t="s">
        <v>94</v>
      </c>
      <c r="AT115" s="13" t="s">
        <v>92</v>
      </c>
      <c r="AU115" s="13" t="s">
        <v>95</v>
      </c>
      <c r="AY115" s="13" t="s">
        <v>91</v>
      </c>
      <c r="BE115" s="134">
        <f>IF(U115="základná",N105,0)</f>
        <v>0</v>
      </c>
      <c r="BF115" s="134">
        <f>IF(U115="znížená",N105,0)</f>
        <v>0</v>
      </c>
      <c r="BG115" s="134">
        <f>IF(U115="zákl. prenesená",N105,0)</f>
        <v>0</v>
      </c>
      <c r="BH115" s="134">
        <f>IF(U115="zníž. prenesená",N105,0)</f>
        <v>0</v>
      </c>
      <c r="BI115" s="134">
        <f>IF(U115="nulová",N105,0)</f>
        <v>0</v>
      </c>
      <c r="BJ115" s="13" t="s">
        <v>95</v>
      </c>
      <c r="BK115" s="135">
        <f t="shared" ref="BK115:BK117" si="8">ROUND(L105*K105,3)</f>
        <v>0</v>
      </c>
      <c r="BL115" s="13" t="s">
        <v>94</v>
      </c>
      <c r="BM115" s="13" t="s">
        <v>104</v>
      </c>
    </row>
    <row r="116" spans="1:65" s="1" customFormat="1" ht="31.5" customHeight="1" x14ac:dyDescent="0.3">
      <c r="A116" s="145"/>
      <c r="B116" s="14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147"/>
      <c r="T116" s="131" t="s">
        <v>3</v>
      </c>
      <c r="U116" s="36" t="s">
        <v>25</v>
      </c>
      <c r="V116" s="132">
        <v>4.2000000000000003E-2</v>
      </c>
      <c r="W116" s="132">
        <f>V116*K106</f>
        <v>113.4</v>
      </c>
      <c r="X116" s="132">
        <v>0</v>
      </c>
      <c r="Y116" s="132">
        <f>X116*K106</f>
        <v>0</v>
      </c>
      <c r="Z116" s="132">
        <v>0</v>
      </c>
      <c r="AA116" s="133">
        <f>Z116*K106</f>
        <v>0</v>
      </c>
      <c r="AR116" s="13" t="s">
        <v>94</v>
      </c>
      <c r="AT116" s="13" t="s">
        <v>92</v>
      </c>
      <c r="AU116" s="13" t="s">
        <v>95</v>
      </c>
      <c r="AY116" s="13" t="s">
        <v>91</v>
      </c>
      <c r="BE116" s="134">
        <f>IF(U116="základná",N106,0)</f>
        <v>0</v>
      </c>
      <c r="BF116" s="134">
        <f>IF(U116="znížená",N106,0)</f>
        <v>0</v>
      </c>
      <c r="BG116" s="134">
        <f>IF(U116="zákl. prenesená",N106,0)</f>
        <v>0</v>
      </c>
      <c r="BH116" s="134">
        <f>IF(U116="zníž. prenesená",N106,0)</f>
        <v>0</v>
      </c>
      <c r="BI116" s="134">
        <f>IF(U116="nulová",N106,0)</f>
        <v>0</v>
      </c>
      <c r="BJ116" s="13" t="s">
        <v>95</v>
      </c>
      <c r="BK116" s="135">
        <f t="shared" si="8"/>
        <v>0</v>
      </c>
      <c r="BL116" s="13" t="s">
        <v>94</v>
      </c>
      <c r="BM116" s="13" t="s">
        <v>107</v>
      </c>
    </row>
    <row r="117" spans="1:65" s="1" customFormat="1" ht="31.5" customHeight="1" x14ac:dyDescent="0.3">
      <c r="A117" s="145"/>
      <c r="B117" s="14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147"/>
      <c r="T117" s="131"/>
      <c r="U117" s="36"/>
      <c r="V117" s="132"/>
      <c r="W117" s="132"/>
      <c r="X117" s="132"/>
      <c r="Y117" s="132"/>
      <c r="Z117" s="132"/>
      <c r="AA117" s="133"/>
      <c r="AR117" s="13"/>
      <c r="AT117" s="13"/>
      <c r="AU117" s="13"/>
      <c r="AY117" s="13"/>
      <c r="BE117" s="134"/>
      <c r="BF117" s="134"/>
      <c r="BG117" s="134"/>
      <c r="BH117" s="134"/>
      <c r="BI117" s="134"/>
      <c r="BJ117" s="13"/>
      <c r="BK117" s="135">
        <f t="shared" si="8"/>
        <v>0</v>
      </c>
      <c r="BL117" s="13"/>
      <c r="BM117" s="13"/>
    </row>
    <row r="118" spans="1:65" s="1" customFormat="1" ht="31.5" customHeight="1" x14ac:dyDescent="0.3">
      <c r="A118" s="145"/>
      <c r="B118" s="14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147"/>
      <c r="T118" s="131" t="s">
        <v>3</v>
      </c>
      <c r="U118" s="36" t="s">
        <v>25</v>
      </c>
      <c r="V118" s="132">
        <v>7.0000000000000001E-3</v>
      </c>
      <c r="W118" s="132" t="e">
        <f>V118*#REF!</f>
        <v>#REF!</v>
      </c>
      <c r="X118" s="132">
        <v>0</v>
      </c>
      <c r="Y118" s="132" t="e">
        <f>X118*#REF!</f>
        <v>#REF!</v>
      </c>
      <c r="Z118" s="132">
        <v>0</v>
      </c>
      <c r="AA118" s="133" t="e">
        <f>Z118*#REF!</f>
        <v>#REF!</v>
      </c>
      <c r="AR118" s="13" t="s">
        <v>94</v>
      </c>
      <c r="AT118" s="13" t="s">
        <v>92</v>
      </c>
      <c r="AU118" s="13" t="s">
        <v>95</v>
      </c>
      <c r="AY118" s="13" t="s">
        <v>91</v>
      </c>
      <c r="BE118" s="134">
        <f>IF(U118="základná",#REF!,0)</f>
        <v>0</v>
      </c>
      <c r="BF118" s="134" t="e">
        <f>IF(U118="znížená",#REF!,0)</f>
        <v>#REF!</v>
      </c>
      <c r="BG118" s="134">
        <f>IF(U118="zákl. prenesená",#REF!,0)</f>
        <v>0</v>
      </c>
      <c r="BH118" s="134">
        <f>IF(U118="zníž. prenesená",#REF!,0)</f>
        <v>0</v>
      </c>
      <c r="BI118" s="134">
        <f>IF(U118="nulová",#REF!,0)</f>
        <v>0</v>
      </c>
      <c r="BJ118" s="13" t="s">
        <v>95</v>
      </c>
      <c r="BK118" s="135" t="e">
        <f>ROUND(#REF!*#REF!,3)</f>
        <v>#REF!</v>
      </c>
      <c r="BL118" s="13" t="s">
        <v>94</v>
      </c>
      <c r="BM118" s="13" t="s">
        <v>108</v>
      </c>
    </row>
    <row r="119" spans="1:65" s="1" customFormat="1" ht="44.25" customHeight="1" x14ac:dyDescent="0.3">
      <c r="A119" s="145"/>
      <c r="B119" s="14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147"/>
      <c r="T119" s="131" t="s">
        <v>3</v>
      </c>
      <c r="U119" s="36" t="s">
        <v>25</v>
      </c>
      <c r="V119" s="132">
        <v>0.05</v>
      </c>
      <c r="W119" s="132" t="e">
        <f>V119*#REF!</f>
        <v>#REF!</v>
      </c>
      <c r="X119" s="132">
        <v>0</v>
      </c>
      <c r="Y119" s="132" t="e">
        <f>X119*#REF!</f>
        <v>#REF!</v>
      </c>
      <c r="Z119" s="132">
        <v>0</v>
      </c>
      <c r="AA119" s="133" t="e">
        <f>Z119*#REF!</f>
        <v>#REF!</v>
      </c>
      <c r="AR119" s="13" t="s">
        <v>94</v>
      </c>
      <c r="AT119" s="13" t="s">
        <v>92</v>
      </c>
      <c r="AU119" s="13" t="s">
        <v>95</v>
      </c>
      <c r="AY119" s="13" t="s">
        <v>91</v>
      </c>
      <c r="BE119" s="134">
        <f>IF(U119="základná",#REF!,0)</f>
        <v>0</v>
      </c>
      <c r="BF119" s="134" t="e">
        <f>IF(U119="znížená",#REF!,0)</f>
        <v>#REF!</v>
      </c>
      <c r="BG119" s="134">
        <f>IF(U119="zákl. prenesená",#REF!,0)</f>
        <v>0</v>
      </c>
      <c r="BH119" s="134">
        <f>IF(U119="zníž. prenesená",#REF!,0)</f>
        <v>0</v>
      </c>
      <c r="BI119" s="134">
        <f>IF(U119="nulová",#REF!,0)</f>
        <v>0</v>
      </c>
      <c r="BJ119" s="13" t="s">
        <v>95</v>
      </c>
      <c r="BK119" s="135" t="e">
        <f>ROUND(#REF!*#REF!,3)</f>
        <v>#REF!</v>
      </c>
      <c r="BL119" s="13" t="s">
        <v>94</v>
      </c>
      <c r="BM119" s="13" t="s">
        <v>109</v>
      </c>
    </row>
    <row r="120" spans="1:65" s="1" customFormat="1" ht="31.5" customHeight="1" x14ac:dyDescent="0.3">
      <c r="A120" s="145"/>
      <c r="B120" s="14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147"/>
      <c r="T120" s="131" t="s">
        <v>3</v>
      </c>
      <c r="U120" s="36" t="s">
        <v>25</v>
      </c>
      <c r="V120" s="132">
        <v>3.0000000000000001E-3</v>
      </c>
      <c r="W120" s="132">
        <f>V120*K108</f>
        <v>8.1</v>
      </c>
      <c r="X120" s="132">
        <v>0</v>
      </c>
      <c r="Y120" s="132">
        <f>X120*K108</f>
        <v>0</v>
      </c>
      <c r="Z120" s="132">
        <v>0</v>
      </c>
      <c r="AA120" s="133">
        <f>Z120*K108</f>
        <v>0</v>
      </c>
      <c r="AR120" s="13" t="s">
        <v>94</v>
      </c>
      <c r="AT120" s="13" t="s">
        <v>92</v>
      </c>
      <c r="AU120" s="13" t="s">
        <v>95</v>
      </c>
      <c r="AY120" s="13" t="s">
        <v>91</v>
      </c>
      <c r="BE120" s="134">
        <f>IF(U120="základná",N108,0)</f>
        <v>0</v>
      </c>
      <c r="BF120" s="134">
        <f>IF(U120="znížená",N108,0)</f>
        <v>0</v>
      </c>
      <c r="BG120" s="134">
        <f>IF(U120="zákl. prenesená",N108,0)</f>
        <v>0</v>
      </c>
      <c r="BH120" s="134">
        <f>IF(U120="zníž. prenesená",N108,0)</f>
        <v>0</v>
      </c>
      <c r="BI120" s="134">
        <f>IF(U120="nulová",N108,0)</f>
        <v>0</v>
      </c>
      <c r="BJ120" s="13" t="s">
        <v>95</v>
      </c>
      <c r="BK120" s="135">
        <f>ROUND(L108*K108,3)</f>
        <v>0</v>
      </c>
      <c r="BL120" s="13" t="s">
        <v>94</v>
      </c>
      <c r="BM120" s="13" t="s">
        <v>112</v>
      </c>
    </row>
    <row r="121" spans="1:65" s="1" customFormat="1" ht="31.5" customHeight="1" x14ac:dyDescent="0.3">
      <c r="A121" s="145"/>
      <c r="B121" s="14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147"/>
      <c r="T121" s="131" t="s">
        <v>3</v>
      </c>
      <c r="U121" s="36" t="s">
        <v>25</v>
      </c>
      <c r="V121" s="132">
        <v>3.0000000000000001E-3</v>
      </c>
      <c r="W121" s="132">
        <f>V121*K109</f>
        <v>8.1</v>
      </c>
      <c r="X121" s="132">
        <v>0</v>
      </c>
      <c r="Y121" s="132">
        <f>X121*K109</f>
        <v>0</v>
      </c>
      <c r="Z121" s="132">
        <v>0</v>
      </c>
      <c r="AA121" s="133">
        <f>Z121*K109</f>
        <v>0</v>
      </c>
      <c r="AR121" s="13" t="s">
        <v>94</v>
      </c>
      <c r="AT121" s="13" t="s">
        <v>92</v>
      </c>
      <c r="AU121" s="13" t="s">
        <v>95</v>
      </c>
      <c r="AY121" s="13" t="s">
        <v>91</v>
      </c>
      <c r="BE121" s="134">
        <f>IF(U121="základná",N109,0)</f>
        <v>0</v>
      </c>
      <c r="BF121" s="134">
        <f>IF(U121="znížená",N109,0)</f>
        <v>0</v>
      </c>
      <c r="BG121" s="134">
        <f>IF(U121="zákl. prenesená",N109,0)</f>
        <v>0</v>
      </c>
      <c r="BH121" s="134">
        <f>IF(U121="zníž. prenesená",N109,0)</f>
        <v>0</v>
      </c>
      <c r="BI121" s="134">
        <f>IF(U121="nulová",N109,0)</f>
        <v>0</v>
      </c>
      <c r="BJ121" s="13" t="s">
        <v>95</v>
      </c>
      <c r="BK121" s="135">
        <f>ROUND(L109*K109,3)</f>
        <v>0</v>
      </c>
      <c r="BL121" s="13" t="s">
        <v>94</v>
      </c>
      <c r="BM121" s="13" t="s">
        <v>115</v>
      </c>
    </row>
    <row r="122" spans="1:65" s="9" customFormat="1" ht="29.85" customHeight="1" x14ac:dyDescent="0.3">
      <c r="A122" s="115"/>
      <c r="B122" s="115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115"/>
      <c r="T122" s="118"/>
      <c r="U122" s="115"/>
      <c r="V122" s="115"/>
      <c r="W122" s="119" t="e">
        <f>SUM(W126:W130)</f>
        <v>#REF!</v>
      </c>
      <c r="X122" s="115"/>
      <c r="Y122" s="119" t="e">
        <f>SUM(Y126:Y130)</f>
        <v>#REF!</v>
      </c>
      <c r="Z122" s="115"/>
      <c r="AA122" s="120" t="e">
        <f>SUM(AA126:AA130)</f>
        <v>#REF!</v>
      </c>
      <c r="AR122" s="121" t="s">
        <v>61</v>
      </c>
      <c r="AT122" s="122" t="s">
        <v>54</v>
      </c>
      <c r="AU122" s="122" t="s">
        <v>61</v>
      </c>
      <c r="AY122" s="121" t="s">
        <v>91</v>
      </c>
      <c r="BK122" s="123" t="e">
        <f>SUM(BK126:BK130)</f>
        <v>#REF!</v>
      </c>
    </row>
    <row r="123" spans="1:65" s="9" customFormat="1" ht="29.85" customHeight="1" x14ac:dyDescent="0.3">
      <c r="A123" s="115"/>
      <c r="B123" s="115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115"/>
      <c r="T123" s="118"/>
      <c r="U123" s="115"/>
      <c r="V123" s="115"/>
      <c r="W123" s="119"/>
      <c r="X123" s="115"/>
      <c r="Y123" s="119"/>
      <c r="Z123" s="115"/>
      <c r="AA123" s="120"/>
      <c r="AR123" s="121"/>
      <c r="AT123" s="122"/>
      <c r="AU123" s="122"/>
      <c r="AY123" s="121"/>
      <c r="BK123" s="123"/>
    </row>
    <row r="124" spans="1:65" s="9" customFormat="1" ht="29.85" customHeight="1" x14ac:dyDescent="0.3">
      <c r="A124" s="115"/>
      <c r="B124" s="115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115"/>
      <c r="T124" s="118"/>
      <c r="U124" s="115"/>
      <c r="V124" s="115"/>
      <c r="W124" s="119"/>
      <c r="X124" s="115"/>
      <c r="Y124" s="119"/>
      <c r="Z124" s="115"/>
      <c r="AA124" s="120"/>
      <c r="AR124" s="121"/>
      <c r="AT124" s="122"/>
      <c r="AU124" s="122"/>
      <c r="AY124" s="121"/>
      <c r="BK124" s="123"/>
    </row>
    <row r="125" spans="1:65" s="9" customFormat="1" ht="29.85" customHeight="1" x14ac:dyDescent="0.3">
      <c r="A125" s="115"/>
      <c r="B125" s="11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115"/>
      <c r="T125" s="118"/>
      <c r="U125" s="115"/>
      <c r="V125" s="115"/>
      <c r="W125" s="119"/>
      <c r="X125" s="115"/>
      <c r="Y125" s="119"/>
      <c r="Z125" s="115"/>
      <c r="AA125" s="120"/>
      <c r="AR125" s="121"/>
      <c r="AT125" s="122"/>
      <c r="AU125" s="122"/>
      <c r="AY125" s="121"/>
      <c r="BK125" s="123"/>
    </row>
    <row r="126" spans="1:65" s="1" customFormat="1" ht="32.25" customHeight="1" x14ac:dyDescent="0.3">
      <c r="A126" s="145"/>
      <c r="B126" s="14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147"/>
      <c r="T126" s="131" t="s">
        <v>3</v>
      </c>
      <c r="U126" s="36" t="s">
        <v>25</v>
      </c>
      <c r="V126" s="132">
        <v>0</v>
      </c>
      <c r="W126" s="132" t="e">
        <f>V126*#REF!</f>
        <v>#REF!</v>
      </c>
      <c r="X126" s="132">
        <v>0</v>
      </c>
      <c r="Y126" s="132" t="e">
        <f>X126*#REF!</f>
        <v>#REF!</v>
      </c>
      <c r="Z126" s="132">
        <v>0</v>
      </c>
      <c r="AA126" s="133" t="e">
        <f>Z126*#REF!</f>
        <v>#REF!</v>
      </c>
      <c r="AR126" s="13" t="s">
        <v>94</v>
      </c>
      <c r="AT126" s="13" t="s">
        <v>92</v>
      </c>
      <c r="AU126" s="13" t="s">
        <v>95</v>
      </c>
      <c r="AY126" s="13" t="s">
        <v>91</v>
      </c>
      <c r="BE126" s="134">
        <f>IF(U126="základná",#REF!,0)</f>
        <v>0</v>
      </c>
      <c r="BF126" s="134" t="e">
        <f>IF(U126="znížená",#REF!,0)</f>
        <v>#REF!</v>
      </c>
      <c r="BG126" s="134">
        <f>IF(U126="zákl. prenesená",#REF!,0)</f>
        <v>0</v>
      </c>
      <c r="BH126" s="134">
        <f>IF(U126="zníž. prenesená",#REF!,0)</f>
        <v>0</v>
      </c>
      <c r="BI126" s="134">
        <f>IF(U126="nulová",#REF!,0)</f>
        <v>0</v>
      </c>
      <c r="BJ126" s="13" t="s">
        <v>95</v>
      </c>
      <c r="BK126" s="135" t="e">
        <f>ROUND(#REF!*#REF!,3)</f>
        <v>#REF!</v>
      </c>
      <c r="BL126" s="13" t="s">
        <v>94</v>
      </c>
      <c r="BM126" s="13" t="s">
        <v>117</v>
      </c>
    </row>
    <row r="127" spans="1:65" s="1" customFormat="1" ht="32.25" customHeight="1" x14ac:dyDescent="0.3">
      <c r="A127" s="145"/>
      <c r="B127" s="14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147"/>
      <c r="T127" s="131"/>
      <c r="U127" s="36"/>
      <c r="V127" s="132"/>
      <c r="W127" s="132"/>
      <c r="X127" s="132"/>
      <c r="Y127" s="132"/>
      <c r="Z127" s="132"/>
      <c r="AA127" s="133"/>
      <c r="AR127" s="13"/>
      <c r="AT127" s="13"/>
      <c r="AU127" s="13"/>
      <c r="AY127" s="13"/>
      <c r="BE127" s="134"/>
      <c r="BF127" s="134"/>
      <c r="BG127" s="134"/>
      <c r="BH127" s="134"/>
      <c r="BI127" s="134"/>
      <c r="BJ127" s="13"/>
      <c r="BK127" s="135"/>
      <c r="BL127" s="13"/>
      <c r="BM127" s="13"/>
    </row>
    <row r="128" spans="1:65" s="1" customFormat="1" ht="32.25" customHeight="1" x14ac:dyDescent="0.3">
      <c r="A128" s="145"/>
      <c r="B128" s="14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147"/>
      <c r="T128" s="131"/>
      <c r="U128" s="36"/>
      <c r="V128" s="132"/>
      <c r="W128" s="132"/>
      <c r="X128" s="132"/>
      <c r="Y128" s="132"/>
      <c r="Z128" s="132"/>
      <c r="AA128" s="133"/>
      <c r="AR128" s="13"/>
      <c r="AT128" s="13"/>
      <c r="AU128" s="13"/>
      <c r="AY128" s="13"/>
      <c r="BE128" s="134"/>
      <c r="BF128" s="134"/>
      <c r="BG128" s="134"/>
      <c r="BH128" s="134"/>
      <c r="BI128" s="134"/>
      <c r="BJ128" s="13"/>
      <c r="BK128" s="135"/>
      <c r="BL128" s="13"/>
      <c r="BM128" s="13"/>
    </row>
    <row r="129" spans="1:65" s="1" customFormat="1" ht="32.25" customHeight="1" x14ac:dyDescent="0.3">
      <c r="A129" s="145"/>
      <c r="B129" s="14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147"/>
      <c r="T129" s="131"/>
      <c r="U129" s="36"/>
      <c r="V129" s="132"/>
      <c r="W129" s="132"/>
      <c r="X129" s="132"/>
      <c r="Y129" s="132"/>
      <c r="Z129" s="132"/>
      <c r="AA129" s="133"/>
      <c r="AR129" s="13"/>
      <c r="AT129" s="13"/>
      <c r="AU129" s="13"/>
      <c r="AY129" s="13"/>
      <c r="BE129" s="134"/>
      <c r="BF129" s="134"/>
      <c r="BG129" s="134"/>
      <c r="BH129" s="134"/>
      <c r="BI129" s="134"/>
      <c r="BJ129" s="13"/>
      <c r="BK129" s="135"/>
      <c r="BL129" s="13"/>
      <c r="BM129" s="13"/>
    </row>
    <row r="130" spans="1:65" s="1" customFormat="1" ht="32.25" customHeight="1" x14ac:dyDescent="0.3">
      <c r="A130" s="145"/>
      <c r="B130" s="14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147"/>
      <c r="T130" s="131"/>
      <c r="U130" s="36"/>
      <c r="V130" s="132"/>
      <c r="W130" s="132"/>
      <c r="X130" s="132"/>
      <c r="Y130" s="132"/>
      <c r="Z130" s="132"/>
      <c r="AA130" s="133"/>
      <c r="AR130" s="13"/>
      <c r="AT130" s="13"/>
      <c r="AU130" s="13"/>
      <c r="AY130" s="13"/>
      <c r="BE130" s="134"/>
      <c r="BF130" s="134"/>
      <c r="BG130" s="134"/>
      <c r="BH130" s="134"/>
      <c r="BI130" s="134"/>
      <c r="BJ130" s="13"/>
      <c r="BK130" s="135"/>
      <c r="BL130" s="13"/>
      <c r="BM130" s="13"/>
    </row>
    <row r="131" spans="1:65" s="1" customFormat="1" ht="6.95" customHeight="1" x14ac:dyDescent="0.3">
      <c r="A131" s="145"/>
      <c r="B131" s="52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52"/>
    </row>
    <row r="132" spans="1:65" x14ac:dyDescent="0.3">
      <c r="A132" s="143"/>
      <c r="R132" s="143"/>
    </row>
    <row r="133" spans="1:65" x14ac:dyDescent="0.3">
      <c r="A133" s="143"/>
      <c r="R133" s="143"/>
    </row>
    <row r="134" spans="1:65" x14ac:dyDescent="0.3">
      <c r="A134" s="143"/>
      <c r="R134" s="143"/>
    </row>
    <row r="135" spans="1:65" x14ac:dyDescent="0.3">
      <c r="A135" s="143"/>
      <c r="R135" s="143"/>
    </row>
    <row r="136" spans="1:65" x14ac:dyDescent="0.3">
      <c r="A136" s="143"/>
      <c r="R136" s="143"/>
    </row>
    <row r="137" spans="1:65" x14ac:dyDescent="0.3">
      <c r="A137" s="143"/>
      <c r="R137" s="143"/>
    </row>
    <row r="138" spans="1:65" x14ac:dyDescent="0.3">
      <c r="A138" s="143"/>
      <c r="R138" s="143"/>
    </row>
    <row r="139" spans="1:65" x14ac:dyDescent="0.3">
      <c r="A139" s="143"/>
      <c r="R139" s="143"/>
    </row>
    <row r="140" spans="1:65" x14ac:dyDescent="0.3">
      <c r="A140" s="143"/>
      <c r="R140" s="143"/>
    </row>
    <row r="141" spans="1:65" x14ac:dyDescent="0.3">
      <c r="A141" s="143"/>
      <c r="R141" s="143"/>
    </row>
    <row r="142" spans="1:65" x14ac:dyDescent="0.3">
      <c r="A142" s="143"/>
      <c r="R142" s="143"/>
    </row>
    <row r="143" spans="1:65" x14ac:dyDescent="0.3">
      <c r="A143" s="143"/>
      <c r="R143" s="143"/>
    </row>
    <row r="144" spans="1:65" x14ac:dyDescent="0.3">
      <c r="A144" s="143"/>
      <c r="R144" s="143"/>
    </row>
    <row r="145" spans="1:18" x14ac:dyDescent="0.3">
      <c r="A145" s="143"/>
      <c r="R145" s="143"/>
    </row>
    <row r="146" spans="1:18" x14ac:dyDescent="0.3">
      <c r="A146" s="143"/>
      <c r="R146" s="143"/>
    </row>
    <row r="147" spans="1:18" x14ac:dyDescent="0.3">
      <c r="A147" s="143"/>
      <c r="R147" s="143"/>
    </row>
    <row r="148" spans="1:18" x14ac:dyDescent="0.3">
      <c r="A148" s="143"/>
      <c r="R148" s="143"/>
    </row>
    <row r="149" spans="1:18" x14ac:dyDescent="0.3">
      <c r="A149" s="143"/>
      <c r="R149" s="143"/>
    </row>
    <row r="150" spans="1:18" x14ac:dyDescent="0.3">
      <c r="A150" s="143"/>
      <c r="R150" s="143"/>
    </row>
    <row r="151" spans="1:18" x14ac:dyDescent="0.3">
      <c r="A151" s="143"/>
      <c r="R151" s="143"/>
    </row>
    <row r="152" spans="1:18" x14ac:dyDescent="0.3">
      <c r="A152" s="143"/>
      <c r="R152" s="143"/>
    </row>
    <row r="153" spans="1:18" x14ac:dyDescent="0.3">
      <c r="A153" s="143"/>
      <c r="R153" s="143"/>
    </row>
    <row r="154" spans="1:18" x14ac:dyDescent="0.3">
      <c r="A154" s="143"/>
      <c r="R154" s="143"/>
    </row>
    <row r="155" spans="1:18" x14ac:dyDescent="0.3">
      <c r="A155" s="143"/>
      <c r="R155" s="143"/>
    </row>
    <row r="156" spans="1:18" x14ac:dyDescent="0.3">
      <c r="R156" s="143"/>
    </row>
    <row r="157" spans="1:18" x14ac:dyDescent="0.3">
      <c r="R157" s="143"/>
    </row>
    <row r="158" spans="1:18" x14ac:dyDescent="0.3">
      <c r="R158" s="143"/>
    </row>
    <row r="159" spans="1:18" x14ac:dyDescent="0.3">
      <c r="R159" s="143"/>
    </row>
    <row r="160" spans="1:18" x14ac:dyDescent="0.3">
      <c r="R160" s="143"/>
    </row>
    <row r="161" spans="18:18" x14ac:dyDescent="0.3">
      <c r="R161" s="143"/>
    </row>
    <row r="162" spans="18:18" x14ac:dyDescent="0.3">
      <c r="R162" s="143"/>
    </row>
    <row r="163" spans="18:18" x14ac:dyDescent="0.3">
      <c r="R163" s="143"/>
    </row>
    <row r="164" spans="18:18" x14ac:dyDescent="0.3">
      <c r="R164" s="143"/>
    </row>
    <row r="165" spans="18:18" x14ac:dyDescent="0.3">
      <c r="R165" s="143"/>
    </row>
    <row r="166" spans="18:18" x14ac:dyDescent="0.3">
      <c r="R166" s="143"/>
    </row>
    <row r="167" spans="18:18" x14ac:dyDescent="0.3">
      <c r="R167" s="143"/>
    </row>
    <row r="168" spans="18:18" x14ac:dyDescent="0.3">
      <c r="R168" s="143"/>
    </row>
    <row r="169" spans="18:18" x14ac:dyDescent="0.3">
      <c r="R169" s="143"/>
    </row>
    <row r="170" spans="18:18" x14ac:dyDescent="0.3">
      <c r="R170" s="143"/>
    </row>
    <row r="171" spans="18:18" x14ac:dyDescent="0.3">
      <c r="R171" s="143"/>
    </row>
    <row r="172" spans="18:18" x14ac:dyDescent="0.3">
      <c r="R172" s="143"/>
    </row>
    <row r="173" spans="18:18" x14ac:dyDescent="0.3">
      <c r="R173" s="143"/>
    </row>
    <row r="174" spans="18:18" x14ac:dyDescent="0.3">
      <c r="R174" s="143"/>
    </row>
    <row r="175" spans="18:18" x14ac:dyDescent="0.3">
      <c r="R175" s="143"/>
    </row>
    <row r="176" spans="18:18" x14ac:dyDescent="0.3">
      <c r="R176" s="143"/>
    </row>
    <row r="177" spans="18:18" x14ac:dyDescent="0.3">
      <c r="R177" s="143"/>
    </row>
    <row r="178" spans="18:18" x14ac:dyDescent="0.3">
      <c r="R178" s="143"/>
    </row>
    <row r="179" spans="18:18" x14ac:dyDescent="0.3">
      <c r="R179" s="143"/>
    </row>
    <row r="180" spans="18:18" x14ac:dyDescent="0.3">
      <c r="R180" s="143"/>
    </row>
    <row r="181" spans="18:18" x14ac:dyDescent="0.3">
      <c r="R181" s="143"/>
    </row>
    <row r="182" spans="18:18" x14ac:dyDescent="0.3">
      <c r="R182" s="143"/>
    </row>
  </sheetData>
  <mergeCells count="95">
    <mergeCell ref="N104:Q104"/>
    <mergeCell ref="F114:I114"/>
    <mergeCell ref="L114:M114"/>
    <mergeCell ref="N114:Q114"/>
    <mergeCell ref="N105:Q105"/>
    <mergeCell ref="F106:I106"/>
    <mergeCell ref="L106:M106"/>
    <mergeCell ref="N106:Q106"/>
    <mergeCell ref="F113:I113"/>
    <mergeCell ref="L113:M113"/>
    <mergeCell ref="N113:Q113"/>
    <mergeCell ref="F111:I111"/>
    <mergeCell ref="L111:M111"/>
    <mergeCell ref="N111:Q111"/>
    <mergeCell ref="F112:I112"/>
    <mergeCell ref="L112:M112"/>
    <mergeCell ref="N112:Q112"/>
    <mergeCell ref="F101:I101"/>
    <mergeCell ref="L101:M101"/>
    <mergeCell ref="N101:Q101"/>
    <mergeCell ref="F102:I102"/>
    <mergeCell ref="L102:M102"/>
    <mergeCell ref="N102:Q102"/>
    <mergeCell ref="F103:I103"/>
    <mergeCell ref="F108:I108"/>
    <mergeCell ref="L108:M108"/>
    <mergeCell ref="N108:Q108"/>
    <mergeCell ref="F109:I109"/>
    <mergeCell ref="L109:M109"/>
    <mergeCell ref="N109:Q109"/>
    <mergeCell ref="L103:M103"/>
    <mergeCell ref="N103:Q103"/>
    <mergeCell ref="F107:I107"/>
    <mergeCell ref="L107:M107"/>
    <mergeCell ref="N107:Q107"/>
    <mergeCell ref="F105:I105"/>
    <mergeCell ref="L105:M105"/>
    <mergeCell ref="F104:I104"/>
    <mergeCell ref="L104:M104"/>
    <mergeCell ref="S2:AC2"/>
    <mergeCell ref="N97:Q97"/>
    <mergeCell ref="N98:Q98"/>
    <mergeCell ref="N99:Q99"/>
    <mergeCell ref="H27:J27"/>
    <mergeCell ref="M27:P27"/>
    <mergeCell ref="H28:J28"/>
    <mergeCell ref="M91:P91"/>
    <mergeCell ref="M93:Q93"/>
    <mergeCell ref="C71:G71"/>
    <mergeCell ref="F100:I100"/>
    <mergeCell ref="L100:M100"/>
    <mergeCell ref="N100:Q100"/>
    <mergeCell ref="E19:L19"/>
    <mergeCell ref="N110:Q110"/>
    <mergeCell ref="M94:Q94"/>
    <mergeCell ref="N71:Q71"/>
    <mergeCell ref="N73:Q73"/>
    <mergeCell ref="L33:P33"/>
    <mergeCell ref="C61:Q61"/>
    <mergeCell ref="F63:P63"/>
    <mergeCell ref="F64:P64"/>
    <mergeCell ref="M66:P66"/>
    <mergeCell ref="F96:I96"/>
    <mergeCell ref="L96:M96"/>
    <mergeCell ref="N96:Q96"/>
    <mergeCell ref="L80:Q80"/>
    <mergeCell ref="C86:Q86"/>
    <mergeCell ref="F88:P88"/>
    <mergeCell ref="F89:P89"/>
    <mergeCell ref="H1:K1"/>
    <mergeCell ref="N74:Q74"/>
    <mergeCell ref="N75:Q75"/>
    <mergeCell ref="N76:Q76"/>
    <mergeCell ref="N78:Q78"/>
    <mergeCell ref="M69:Q69"/>
    <mergeCell ref="M28:P28"/>
    <mergeCell ref="M68:Q68"/>
    <mergeCell ref="O11:P11"/>
    <mergeCell ref="O12:P12"/>
    <mergeCell ref="O15:P15"/>
    <mergeCell ref="O16:P16"/>
    <mergeCell ref="H31:J31"/>
    <mergeCell ref="M31:P31"/>
    <mergeCell ref="M23:P23"/>
    <mergeCell ref="M25:P25"/>
    <mergeCell ref="C2:Q2"/>
    <mergeCell ref="C4:Q4"/>
    <mergeCell ref="F6:P6"/>
    <mergeCell ref="F7:P7"/>
    <mergeCell ref="O9:P9"/>
    <mergeCell ref="M22:P22"/>
    <mergeCell ref="H29:J29"/>
    <mergeCell ref="M29:P29"/>
    <mergeCell ref="H30:J30"/>
    <mergeCell ref="M30:P30"/>
  </mergeCells>
  <hyperlinks>
    <hyperlink ref="F1:G1" location="C2" tooltip="Krycí list rozpočtu" display="1) Krycí list rozpočtu" xr:uid="{00000000-0004-0000-0100-000000000000}"/>
    <hyperlink ref="H1:K1" location="C86" tooltip="Rekapitulácia rozpočtu" display="2) Rekapitulácia rozpočtu" xr:uid="{00000000-0004-0000-0100-000001000000}"/>
    <hyperlink ref="L1" location="C111" tooltip="Rozpočet" display="3) Rozpočet" xr:uid="{00000000-0004-0000-0100-000002000000}"/>
    <hyperlink ref="S1:T1" location="'Rekapitulácia stavby'!C2" tooltip="Rekapitulácia stavby" display="Rekapitulácia stavby" xr:uid="{00000000-0004-0000-0100-000003000000}"/>
  </hyperlinks>
  <pageMargins left="0.58333330000000005" right="0.58333330000000005" top="0.5" bottom="0.46666669999999999" header="0" footer="0"/>
  <headerFooter>
    <oddFooter>&amp;CStrana &amp;P z &amp;N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</vt:lpstr>
      <vt:lpstr>Parcela 1512</vt:lpstr>
      <vt:lpstr>'Parcela 1512'!Názvy_tlače</vt:lpstr>
      <vt:lpstr>'Rekapitulácia '!Názvy_tlače</vt:lpstr>
      <vt:lpstr>'Parcela 1512'!Oblasť_tlače</vt:lpstr>
      <vt:lpstr>'Rekapitulácia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SUSTIAKOVA\Marianna</dc:creator>
  <cp:lastModifiedBy>Gemini Group</cp:lastModifiedBy>
  <cp:lastPrinted>2017-01-04T08:09:12Z</cp:lastPrinted>
  <dcterms:created xsi:type="dcterms:W3CDTF">2016-07-08T12:23:03Z</dcterms:created>
  <dcterms:modified xsi:type="dcterms:W3CDTF">2017-11-13T11:01:41Z</dcterms:modified>
</cp:coreProperties>
</file>